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tables/table1.xml" ContentType="application/vnd.openxmlformats-officedocument.spreadsheetml.tab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tables/table2.xml" ContentType="application/vnd.openxmlformats-officedocument.spreadsheetml.tab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hidePivotFieldList="1" autoCompressPictures="0"/>
  <bookViews>
    <workbookView xWindow="0" yWindow="0" windowWidth="28800" windowHeight="13080" tabRatio="828"/>
  </bookViews>
  <sheets>
    <sheet name="Cover" sheetId="19" r:id="rId1"/>
    <sheet name="Permissions policy and license" sheetId="20" r:id="rId2"/>
    <sheet name="Figure 1.1" sheetId="1" r:id="rId3"/>
    <sheet name="Figure 2.1" sheetId="2" r:id="rId4"/>
    <sheet name="Figure 2.2" sheetId="3" r:id="rId5"/>
    <sheet name="Figure 2.3" sheetId="4" r:id="rId6"/>
    <sheet name="Figure 2.4" sheetId="5" r:id="rId7"/>
    <sheet name="Figure 2.5" sheetId="6" r:id="rId8"/>
    <sheet name="Figure 2.6" sheetId="7" r:id="rId9"/>
    <sheet name="Figure 2.7" sheetId="8" r:id="rId10"/>
    <sheet name="Figure 2.8" sheetId="9" r:id="rId11"/>
    <sheet name="Figure 2.9" sheetId="11" r:id="rId12"/>
    <sheet name="Figure 2.10" sheetId="12" r:id="rId13"/>
    <sheet name="2.11 - Map data" sheetId="13" r:id="rId14"/>
    <sheet name="Figure 2.12" sheetId="51" r:id="rId15"/>
    <sheet name="Figure 2.13" sheetId="47" r:id="rId16"/>
    <sheet name="Figure 2.14" sheetId="14" r:id="rId17"/>
    <sheet name="Figure 2.15" sheetId="15" r:id="rId18"/>
    <sheet name="Figure 3.1" sheetId="16" r:id="rId19"/>
    <sheet name="Figure 3.2" sheetId="17" r:id="rId20"/>
    <sheet name="Figure 3.3" sheetId="18" r:id="rId21"/>
    <sheet name="Figure 3.4" sheetId="22" r:id="rId22"/>
    <sheet name="Figure 3.5" sheetId="41" r:id="rId23"/>
    <sheet name="Figure 3.6" sheetId="10" r:id="rId24"/>
    <sheet name="Figure 3.7" sheetId="48" r:id="rId25"/>
    <sheet name="Figure 3.8" sheetId="24" r:id="rId26"/>
    <sheet name="Figure 3.9" sheetId="57" r:id="rId27"/>
    <sheet name="Figure 3.10" sheetId="65" r:id="rId28"/>
    <sheet name="Figure 3.11" sheetId="26" r:id="rId29"/>
    <sheet name="Figure 3.12" sheetId="58" r:id="rId30"/>
    <sheet name="Figure 3.13" sheetId="59" r:id="rId31"/>
    <sheet name="Figure 3.14" sheetId="60" r:id="rId32"/>
    <sheet name="Figure 3.15" sheetId="27" r:id="rId33"/>
    <sheet name="Figure 3.16" sheetId="28" r:id="rId34"/>
    <sheet name="Figure 3.17" sheetId="52" r:id="rId35"/>
    <sheet name="Figure 3.18" sheetId="53" r:id="rId36"/>
    <sheet name="Figure 3.19" sheetId="29" r:id="rId37"/>
    <sheet name="Figure 3.20" sheetId="30" r:id="rId38"/>
    <sheet name="Figure 3.21" sheetId="31" r:id="rId39"/>
    <sheet name="Figure 3.22" sheetId="25" r:id="rId40"/>
    <sheet name="Figure 3.23" sheetId="61" r:id="rId41"/>
    <sheet name="Figure 3.24" sheetId="62" r:id="rId42"/>
    <sheet name="Figure 3.25" sheetId="63" r:id="rId43"/>
    <sheet name="Figure 4.1" sheetId="64" r:id="rId44"/>
    <sheet name="Figure 4.2" sheetId="32" r:id="rId45"/>
    <sheet name="Figure 4.3" sheetId="49" r:id="rId46"/>
    <sheet name="Figure 4.4" sheetId="33" r:id="rId47"/>
    <sheet name="Figure 4.5" sheetId="35" r:id="rId48"/>
    <sheet name="Figure 4.6" sheetId="50" r:id="rId49"/>
    <sheet name="Figure 4.7" sheetId="34" r:id="rId50"/>
    <sheet name="Figure 4.8" sheetId="36" r:id="rId51"/>
    <sheet name="Figure 4.9" sheetId="37" r:id="rId52"/>
    <sheet name="Figure  4.10" sheetId="66" r:id="rId53"/>
    <sheet name="Figure 4.11" sheetId="38" r:id="rId54"/>
    <sheet name="Figure 4.12" sheetId="54" r:id="rId55"/>
    <sheet name="Figure 4.13" sheetId="39" r:id="rId56"/>
    <sheet name="Figure 5.1" sheetId="40" r:id="rId57"/>
    <sheet name="Figure 7.1" sheetId="43" r:id="rId58"/>
    <sheet name="Figure 7.2" sheetId="44" r:id="rId59"/>
    <sheet name="Figure 7.3" sheetId="45" r:id="rId60"/>
    <sheet name="Figure 8.1" sheetId="46" r:id="rId6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0" i="7" l="1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D12" i="7"/>
  <c r="C12" i="7"/>
  <c r="D11" i="7"/>
  <c r="C11" i="7"/>
  <c r="D10" i="7"/>
  <c r="C10" i="7"/>
  <c r="D9" i="7"/>
  <c r="C9" i="7"/>
  <c r="D8" i="7"/>
  <c r="C8" i="7"/>
  <c r="D7" i="7"/>
  <c r="C7" i="7"/>
  <c r="D6" i="7"/>
  <c r="C6" i="7"/>
  <c r="D5" i="7"/>
  <c r="C5" i="7"/>
  <c r="D4" i="7"/>
  <c r="C4" i="7"/>
</calcChain>
</file>

<file path=xl/sharedStrings.xml><?xml version="1.0" encoding="utf-8"?>
<sst xmlns="http://schemas.openxmlformats.org/spreadsheetml/2006/main" count="5558" uniqueCount="3018">
  <si>
    <t xml:space="preserve"> </t>
  </si>
  <si>
    <t>Sydney</t>
  </si>
  <si>
    <t>Adelaide</t>
  </si>
  <si>
    <t>Melbourne</t>
  </si>
  <si>
    <t>Brisbane</t>
  </si>
  <si>
    <t>Year</t>
  </si>
  <si>
    <t>Perth</t>
  </si>
  <si>
    <t>NSW</t>
  </si>
  <si>
    <t>Qld</t>
  </si>
  <si>
    <t>SA</t>
  </si>
  <si>
    <t>Permissions Policy and License</t>
  </si>
  <si>
    <t>Grattan Institute is the copyright holder for material published or otherwise</t>
  </si>
  <si>
    <t>created by the Insititute and its staff.</t>
  </si>
  <si>
    <t>All material published or otherwise created by Grattan Institute is licensed under a</t>
  </si>
  <si>
    <t>Creative Commons Attribution-NonCommercial-ShareAlike 3.0 Unported License.</t>
  </si>
  <si>
    <t>Permissions beyond the scope of this license may be available by emailing your request to</t>
  </si>
  <si>
    <t>Grattan Institute.</t>
  </si>
  <si>
    <t>This report may be cited as:</t>
  </si>
  <si>
    <t>Improving our health system</t>
  </si>
  <si>
    <t>Reducing unemployment</t>
  </si>
  <si>
    <t>Reducing the budget deficit</t>
  </si>
  <si>
    <t>National security and terrorism</t>
  </si>
  <si>
    <t>Housing affordability</t>
  </si>
  <si>
    <t>Tax avoidance by big companies</t>
  </si>
  <si>
    <t>Housing costs as a share of gross household income, per cent</t>
  </si>
  <si>
    <t>Lowest quintile</t>
  </si>
  <si>
    <t>Second quintile</t>
  </si>
  <si>
    <t>Third quintile</t>
  </si>
  <si>
    <t>Fourth quintile</t>
  </si>
  <si>
    <t>Highest quintile</t>
  </si>
  <si>
    <t>1994–95</t>
  </si>
  <si>
    <t>1995–96</t>
  </si>
  <si>
    <t>1996–97</t>
  </si>
  <si>
    <t>1997–98</t>
  </si>
  <si>
    <t>1999–00</t>
  </si>
  <si>
    <t>2000–01</t>
  </si>
  <si>
    <t>2002–03</t>
  </si>
  <si>
    <t>2003–04</t>
  </si>
  <si>
    <t>2005–06</t>
  </si>
  <si>
    <t>2007–08</t>
  </si>
  <si>
    <t>2009–10</t>
  </si>
  <si>
    <t>2011–12</t>
  </si>
  <si>
    <t>2013–14</t>
  </si>
  <si>
    <t>2015-16</t>
  </si>
  <si>
    <t>Ratio of median dwelling price to median annual gross household income</t>
  </si>
  <si>
    <t>2001</t>
  </si>
  <si>
    <t>2016</t>
  </si>
  <si>
    <t>Regional WA</t>
  </si>
  <si>
    <t>Regional SA</t>
  </si>
  <si>
    <t>Regional Qld</t>
  </si>
  <si>
    <t>Regional Vic</t>
  </si>
  <si>
    <t>Regional NSW</t>
  </si>
  <si>
    <t xml:space="preserve">Ratio of inner ring to outer ring median prices, detached houses only, four-quarter average </t>
  </si>
  <si>
    <t>2006</t>
  </si>
  <si>
    <t>Residential improvements</t>
  </si>
  <si>
    <t>Real market value of Australian property, $2016, trillions</t>
  </si>
  <si>
    <t>Decile</t>
  </si>
  <si>
    <t>All dwellings</t>
  </si>
  <si>
    <t>Houses</t>
  </si>
  <si>
    <t>1st
(lowest)</t>
  </si>
  <si>
    <t>2nd</t>
  </si>
  <si>
    <t>3rd</t>
  </si>
  <si>
    <t>4th</t>
  </si>
  <si>
    <t>5th</t>
  </si>
  <si>
    <t>6th</t>
  </si>
  <si>
    <t>7th</t>
  </si>
  <si>
    <t>8th</t>
  </si>
  <si>
    <t>9th</t>
  </si>
  <si>
    <t>10th
(highest)</t>
  </si>
  <si>
    <t>Per cent of household income to service an 80 per cent loan-to-valuation ratio mortgage on average residential dwelling at then current interest rates</t>
  </si>
  <si>
    <t>Source: Grattan analysis of ABS</t>
  </si>
  <si>
    <t>Mortgage interest payments as a share of disposable income, per cent</t>
  </si>
  <si>
    <t>(If interest rates increase by 2pp by 2019-20)</t>
  </si>
  <si>
    <t>Mortgage repayments on an average house (20 per cent deposit), per cent of median household income, 25 year principal and interest loan</t>
  </si>
  <si>
    <t>Buying in 1990</t>
  </si>
  <si>
    <t>Buying in 2003</t>
  </si>
  <si>
    <t>Australia</t>
  </si>
  <si>
    <t>Per cent of low-income renters with housing costs more than 30 per cent of gross household income</t>
  </si>
  <si>
    <t>Per cent change in rents between 2003-04 and 2013-14, by rent decile in each year</t>
  </si>
  <si>
    <t>Inner</t>
  </si>
  <si>
    <t>Middle</t>
  </si>
  <si>
    <t>Outer</t>
  </si>
  <si>
    <t>Sydney (01-06)</t>
  </si>
  <si>
    <t>Sydney (06-11)</t>
  </si>
  <si>
    <t>Melbourne (01-06)</t>
  </si>
  <si>
    <t>Melbourne (06-11)</t>
  </si>
  <si>
    <t>Quarterly</t>
  </si>
  <si>
    <t>Vic</t>
  </si>
  <si>
    <t>WA</t>
  </si>
  <si>
    <t>Tas, NT, ACT</t>
  </si>
  <si>
    <t>Age today</t>
  </si>
  <si>
    <t>1956</t>
  </si>
  <si>
    <t>1961</t>
  </si>
  <si>
    <t>1966</t>
  </si>
  <si>
    <t>1971</t>
  </si>
  <si>
    <t>1976</t>
  </si>
  <si>
    <t>1981</t>
  </si>
  <si>
    <t>1986</t>
  </si>
  <si>
    <t>1991</t>
  </si>
  <si>
    <t>1996</t>
  </si>
  <si>
    <t>2011</t>
  </si>
  <si>
    <t>60-69</t>
  </si>
  <si>
    <t>50-59</t>
  </si>
  <si>
    <t>40-49</t>
  </si>
  <si>
    <t>30-39</t>
  </si>
  <si>
    <t>20-29</t>
  </si>
  <si>
    <t>10-19</t>
  </si>
  <si>
    <t>0-9</t>
  </si>
  <si>
    <t>Australian population by age, millions</t>
  </si>
  <si>
    <t>Less home maintenance</t>
  </si>
  <si>
    <t>Less yard maintenance</t>
  </si>
  <si>
    <t>Smaller dwelling</t>
  </si>
  <si>
    <t>Better lifestyle</t>
  </si>
  <si>
    <t>Close to shops</t>
  </si>
  <si>
    <t>Close to public transport</t>
  </si>
  <si>
    <t>Close to health</t>
  </si>
  <si>
    <t>More accessible home</t>
  </si>
  <si>
    <t>Close to children/relatives</t>
  </si>
  <si>
    <t>Lower cost of living</t>
  </si>
  <si>
    <t>Nicer area</t>
  </si>
  <si>
    <t>Close to friends</t>
  </si>
  <si>
    <t>Close to aged care services</t>
  </si>
  <si>
    <t>More modern home</t>
  </si>
  <si>
    <t>Better investment</t>
  </si>
  <si>
    <t>Reduce mortgage</t>
  </si>
  <si>
    <t>Important consideration when moving, percentage of downsizers</t>
  </si>
  <si>
    <t>Social housing share of total housing stock, per cent</t>
  </si>
  <si>
    <t>Public housing</t>
  </si>
  <si>
    <t>Community Housing</t>
  </si>
  <si>
    <t>Semi-detached, townhouses, terraces</t>
  </si>
  <si>
    <t>Annual building approvals by dwelling type, thousands</t>
  </si>
  <si>
    <t>Distance to CBD</t>
  </si>
  <si>
    <t>40+</t>
  </si>
  <si>
    <t>Population increase between 2006 and 2016, by distance from CBD</t>
  </si>
  <si>
    <t>2011-2016 dwellings built per year</t>
  </si>
  <si>
    <t>Average annual net housing construction</t>
  </si>
  <si>
    <t>0-5</t>
  </si>
  <si>
    <t>5-10</t>
  </si>
  <si>
    <t>10-15</t>
  </si>
  <si>
    <t>15-20</t>
  </si>
  <si>
    <t>20-25</t>
  </si>
  <si>
    <t>25-30</t>
  </si>
  <si>
    <t>Land</t>
  </si>
  <si>
    <t>Govt taxes and charges</t>
  </si>
  <si>
    <t>Pofessional fees</t>
  </si>
  <si>
    <t>Construction</t>
  </si>
  <si>
    <t>Development cost and interest</t>
  </si>
  <si>
    <t>Developers profit</t>
  </si>
  <si>
    <t xml:space="preserve">Perth </t>
  </si>
  <si>
    <t>Greenfield dwelling price in capital cities, $2010</t>
  </si>
  <si>
    <t>25-34</t>
  </si>
  <si>
    <t>35-44</t>
  </si>
  <si>
    <t>45-54</t>
  </si>
  <si>
    <t>55-64</t>
  </si>
  <si>
    <t>65+</t>
  </si>
  <si>
    <t>Home ownership rate by age, per cent</t>
  </si>
  <si>
    <t>Over 65s</t>
  </si>
  <si>
    <t>All households</t>
  </si>
  <si>
    <t>15–24</t>
  </si>
  <si>
    <t>25–34</t>
  </si>
  <si>
    <t>35–44</t>
  </si>
  <si>
    <t>45–54</t>
  </si>
  <si>
    <t>55–64</t>
  </si>
  <si>
    <t>Per cent of households that own home outright, by age group</t>
  </si>
  <si>
    <t>Source: 4130.0 - Housing Occupancy and Costs, 2013-14 + income and wealth</t>
  </si>
  <si>
    <t>6 or more</t>
  </si>
  <si>
    <t>Share of total investment properties by number of properties owned by investor,  2014-15</t>
  </si>
  <si>
    <t>Land tax paid per property</t>
  </si>
  <si>
    <t>Share kept by owner</t>
  </si>
  <si>
    <t>2003-04</t>
  </si>
  <si>
    <t>2005-06</t>
  </si>
  <si>
    <t>2009-10</t>
  </si>
  <si>
    <t>2011-12</t>
  </si>
  <si>
    <t>2013-14</t>
  </si>
  <si>
    <t>65–74</t>
  </si>
  <si>
    <t>75+</t>
  </si>
  <si>
    <t>Source: ABS Survey of Income and Housing, various years</t>
  </si>
  <si>
    <t>Mean wealth by age of head of household, $2015-16, thousands</t>
  </si>
  <si>
    <t>Share</t>
  </si>
  <si>
    <t>1970s</t>
  </si>
  <si>
    <t>1980s</t>
  </si>
  <si>
    <t>1990s</t>
  </si>
  <si>
    <t>2000-05</t>
  </si>
  <si>
    <t>2006-10</t>
  </si>
  <si>
    <t>2011-15</t>
  </si>
  <si>
    <t>Share of all first home buyers receiving loan from family or friends</t>
  </si>
  <si>
    <t>1st</t>
  </si>
  <si>
    <t>Household debt to income ratio (for households with debt), by income quintile (median), per cent</t>
  </si>
  <si>
    <t>Strongly suppport</t>
  </si>
  <si>
    <t>Support</t>
  </si>
  <si>
    <t>First home owner
grants</t>
  </si>
  <si>
    <t>More public housing</t>
  </si>
  <si>
    <t>More homes being
built in local area</t>
  </si>
  <si>
    <t>Remove tax incentives
like negative gearing</t>
  </si>
  <si>
    <t>Relax planning
restrictions</t>
  </si>
  <si>
    <t>2014-15</t>
  </si>
  <si>
    <t>2019-20
(forecast)</t>
  </si>
  <si>
    <t>Students</t>
  </si>
  <si>
    <t>Temporary work skilled (subclass 457)</t>
  </si>
  <si>
    <t>Working Holiday</t>
  </si>
  <si>
    <t>Visitor and other temporary visas</t>
  </si>
  <si>
    <t>Family</t>
  </si>
  <si>
    <t>Skill</t>
  </si>
  <si>
    <t xml:space="preserve">Special Eligibility and humanitarian + Other </t>
  </si>
  <si>
    <t>Net Australia, New Zealand and Other citizens</t>
  </si>
  <si>
    <t>Total</t>
  </si>
  <si>
    <t>Net overseas migration, by visa type</t>
  </si>
  <si>
    <t>Increased traffic congestion</t>
  </si>
  <si>
    <t>More crowded public transport</t>
  </si>
  <si>
    <t>Loss of street appeal</t>
  </si>
  <si>
    <t>Loss of amenity</t>
  </si>
  <si>
    <t>Shadows cast by tall buildings</t>
  </si>
  <si>
    <t>Don't want existing mix of people to change</t>
  </si>
  <si>
    <t>Increased noise</t>
  </si>
  <si>
    <t>Decreased property values</t>
  </si>
  <si>
    <t xml:space="preserve">Per cent of respondents </t>
  </si>
  <si>
    <t>Years</t>
  </si>
  <si>
    <t>Owner without a mortgage</t>
  </si>
  <si>
    <t>Owner with a mortgage</t>
  </si>
  <si>
    <t>Private renter</t>
  </si>
  <si>
    <t>Public renter</t>
  </si>
  <si>
    <t>1 more  needed</t>
  </si>
  <si>
    <t>No extra needed</t>
  </si>
  <si>
    <t>1 bedroom spare</t>
  </si>
  <si>
    <t>2 bedroom spare</t>
  </si>
  <si>
    <t>3 or more bedrooms spare</t>
  </si>
  <si>
    <t>Darwin</t>
  </si>
  <si>
    <t>Hobart</t>
  </si>
  <si>
    <t>Canberra</t>
  </si>
  <si>
    <t>Stamp duty payable on median-priced house in each capital city, per cent</t>
  </si>
  <si>
    <t>SA, Tas, ACT</t>
  </si>
  <si>
    <t>Housing costs as a proportion of gross household income, by equivalised disposable household income quintile</t>
  </si>
  <si>
    <t>Residential land</t>
  </si>
  <si>
    <t>Per cent change in dwelling prices between 2003-04 and 2015-16, by dwelling price decile in each year</t>
  </si>
  <si>
    <t xml:space="preserve">All low income </t>
  </si>
  <si>
    <t>Employment growth, Sydney and Melbourne, thousands</t>
  </si>
  <si>
    <t>Homeowner</t>
  </si>
  <si>
    <t>Renter</t>
  </si>
  <si>
    <t>65+ (no pension)</t>
  </si>
  <si>
    <t>65+ (pension)</t>
  </si>
  <si>
    <t>18-65 (no welfare)</t>
  </si>
  <si>
    <t>18-65 (welfare)</t>
  </si>
  <si>
    <t>Percentage of households facing at least one financial stress, 2015-2016</t>
  </si>
  <si>
    <t>Sources: ABS Household Expenditure Survey 2015-16, Grattan analysis</t>
  </si>
  <si>
    <t>Sydney (1981)</t>
  </si>
  <si>
    <t>Sydney (2016)</t>
  </si>
  <si>
    <t>Melbourne (1981)</t>
  </si>
  <si>
    <t>Melbourne (2016)</t>
  </si>
  <si>
    <t>Brisbane (1981)</t>
  </si>
  <si>
    <t>Brisbane (2016)</t>
  </si>
  <si>
    <t>Adelaide (1981)</t>
  </si>
  <si>
    <t>Adelaide (2016)</t>
  </si>
  <si>
    <t>Perth (1981)</t>
  </si>
  <si>
    <t>Perth (2016)</t>
  </si>
  <si>
    <t>Households needing extra bedrooms or with spare bedrooms, 2015-16, per cent</t>
  </si>
  <si>
    <t>Adelaide/Canberra/Darwin/Hobart</t>
  </si>
  <si>
    <t>Change 2006-16</t>
  </si>
  <si>
    <t>Additional residents</t>
  </si>
  <si>
    <t>1990-2004 average</t>
  </si>
  <si>
    <t>2005-2016 average</t>
  </si>
  <si>
    <t>Other (Tas, ACT, NT)</t>
  </si>
  <si>
    <t xml:space="preserve">Home ownership rates by age and income, 1981 and 2016 </t>
  </si>
  <si>
    <t>1</t>
  </si>
  <si>
    <t>2</t>
  </si>
  <si>
    <t>3</t>
  </si>
  <si>
    <t>4</t>
  </si>
  <si>
    <t>5</t>
  </si>
  <si>
    <t>Renter - public</t>
  </si>
  <si>
    <t>Renter - private</t>
  </si>
  <si>
    <t>Less than 1 year</t>
  </si>
  <si>
    <t>1-2 years</t>
  </si>
  <si>
    <t>3 to 9 years</t>
  </si>
  <si>
    <t>10+ years</t>
  </si>
  <si>
    <t>Very satisfied</t>
  </si>
  <si>
    <t>Satisfied</t>
  </si>
  <si>
    <t>Neither satisfied or dissatisfied</t>
  </si>
  <si>
    <t>Dissatisfied or Very dissatisfied</t>
  </si>
  <si>
    <t>Left Panel: Annual Resident Population Growth, 000s</t>
  </si>
  <si>
    <t>Right Panel: Total Population growth, 2006 to 2016, millions</t>
  </si>
  <si>
    <t>Naural Increase</t>
  </si>
  <si>
    <t>Net overseas migration</t>
  </si>
  <si>
    <t>Right Panel: Dwellings completed per year, thousands</t>
  </si>
  <si>
    <t>Left Panel: Median Lot Price ($000s)</t>
  </si>
  <si>
    <t>Centre Panel: Land price ($ per square metre)</t>
  </si>
  <si>
    <t>Right Panel: Lots released (000s)</t>
  </si>
  <si>
    <t>Per cent of respondents that support proposed policy</t>
  </si>
  <si>
    <t>National accounts</t>
  </si>
  <si>
    <t>Survey of income and housing</t>
  </si>
  <si>
    <t>Household expenditure survey</t>
  </si>
  <si>
    <t>Equivalised disposable household income quintile</t>
  </si>
  <si>
    <t>Data cannot be shared</t>
  </si>
  <si>
    <t>Apartments, units, townhouses etc.</t>
  </si>
  <si>
    <t>Price decile</t>
  </si>
  <si>
    <t>Per cent of disposable income</t>
  </si>
  <si>
    <t>Per cent of household Income</t>
  </si>
  <si>
    <t>Buying in 2017</t>
  </si>
  <si>
    <t>Housing prices</t>
  </si>
  <si>
    <t>Rents</t>
  </si>
  <si>
    <t>CPI</t>
  </si>
  <si>
    <t>Wages</t>
  </si>
  <si>
    <t>House prices have increased much faster than rents</t>
  </si>
  <si>
    <t>2007-08</t>
  </si>
  <si>
    <t>Greater capital city</t>
  </si>
  <si>
    <t>Non-capital city</t>
  </si>
  <si>
    <t>All other</t>
  </si>
  <si>
    <t>4 quarter rolling annual sum of NOM, thousands of people</t>
  </si>
  <si>
    <t>Visa type</t>
  </si>
  <si>
    <t>Per cent of downsizers</t>
  </si>
  <si>
    <t>Left Panel: Population increase per year, thousands</t>
  </si>
  <si>
    <t>Completions per additional thousand people</t>
  </si>
  <si>
    <t>McDonald and Temple</t>
  </si>
  <si>
    <t>ABS 2015</t>
  </si>
  <si>
    <t>ABS 2004</t>
  </si>
  <si>
    <t>ABS 1999</t>
  </si>
  <si>
    <t>Actual</t>
  </si>
  <si>
    <t>Average household size</t>
  </si>
  <si>
    <t>Low-rise apartments</t>
  </si>
  <si>
    <t>Middle and high rise apartments</t>
  </si>
  <si>
    <t>Average, 1992-2017</t>
  </si>
  <si>
    <t>Data not able to be released</t>
  </si>
  <si>
    <t>2006-2011 dwellings built per year</t>
  </si>
  <si>
    <t>Required per year to reach housing target</t>
  </si>
  <si>
    <t>No data</t>
  </si>
  <si>
    <t>Population density (per square kilometre), 1981 and 2016</t>
  </si>
  <si>
    <t>SE Qld</t>
  </si>
  <si>
    <t>% of approvals, houses, 2005-06</t>
  </si>
  <si>
    <t>% of approvals, houses, 2013-14</t>
  </si>
  <si>
    <t>New housing and unit approvals by LGA</t>
  </si>
  <si>
    <t>10th</t>
  </si>
  <si>
    <t>AHURI analysis</t>
  </si>
  <si>
    <t>Grattan Institute analysis</t>
  </si>
  <si>
    <t>% of approvals, houses, 2016-17</t>
  </si>
  <si>
    <t>Weighted Price decile</t>
  </si>
  <si>
    <t>% of approvals, apartments and units, 2005-06</t>
  </si>
  <si>
    <t>% of approvals, apartments and units, 2013-14</t>
  </si>
  <si>
    <t>% of approvals, apartments and units, 2016-17</t>
  </si>
  <si>
    <t>Lowest</t>
  </si>
  <si>
    <t>Second</t>
  </si>
  <si>
    <t>Third</t>
  </si>
  <si>
    <t>Fourth</t>
  </si>
  <si>
    <t>Highest</t>
  </si>
  <si>
    <t>Increase in real equivalised disposable income, 2003-04 to 2015-16, per cent</t>
  </si>
  <si>
    <t>Growth in income</t>
  </si>
  <si>
    <t>Growth in income less housing costs</t>
  </si>
  <si>
    <t>Renters as per cent of population, 2013-14</t>
  </si>
  <si>
    <t>Other</t>
  </si>
  <si>
    <t>Social / public renter</t>
  </si>
  <si>
    <t>Length of time in current dwelling, per cent of tenure type</t>
  </si>
  <si>
    <t>Satisfaction with housing, per cent of tenure type</t>
  </si>
  <si>
    <t>Land tax paid and post-tax income return, % of asset value</t>
  </si>
  <si>
    <t xml:space="preserve">Small investor      </t>
  </si>
  <si>
    <t xml:space="preserve">Medium investor </t>
  </si>
  <si>
    <t xml:space="preserve">Large investor </t>
  </si>
  <si>
    <t xml:space="preserve">Real growth from 2003-04 to 2015-16 per equivalised household
</t>
  </si>
  <si>
    <t>Disposable income</t>
  </si>
  <si>
    <t>Net wealth</t>
  </si>
  <si>
    <t>All capital cities</t>
  </si>
  <si>
    <t>NSW, Vic, Qld, NT</t>
  </si>
  <si>
    <t>Number of dwellings financed, FHBs, monthly (includes refinancing), seasonally adjusted</t>
  </si>
  <si>
    <t>Per cent of responses</t>
  </si>
  <si>
    <t>Greensborough</t>
  </si>
  <si>
    <t>Macleod</t>
  </si>
  <si>
    <t>Ivanhoe</t>
  </si>
  <si>
    <t>Heidelberg</t>
  </si>
  <si>
    <t>Watsonia</t>
  </si>
  <si>
    <t>Rosanna</t>
  </si>
  <si>
    <t>Heidelberg Heights</t>
  </si>
  <si>
    <t>Eaglemont</t>
  </si>
  <si>
    <t>Montmorency</t>
  </si>
  <si>
    <t>Heidelberg West</t>
  </si>
  <si>
    <t>Briar Hill</t>
  </si>
  <si>
    <t>Ivanhoe East</t>
  </si>
  <si>
    <t>Viewbank</t>
  </si>
  <si>
    <t>St Helena</t>
  </si>
  <si>
    <t>Eltham North</t>
  </si>
  <si>
    <t>Bundoora</t>
  </si>
  <si>
    <t>Lower Plenty</t>
  </si>
  <si>
    <t>Bellfield</t>
  </si>
  <si>
    <t>Watsonia North</t>
  </si>
  <si>
    <t>Yallambie</t>
  </si>
  <si>
    <t>Eltham</t>
  </si>
  <si>
    <t>Black Rock</t>
  </si>
  <si>
    <t>Sandringham</t>
  </si>
  <si>
    <t>Brighton</t>
  </si>
  <si>
    <t>Brighton East</t>
  </si>
  <si>
    <t>Hampton</t>
  </si>
  <si>
    <t>Highett</t>
  </si>
  <si>
    <t>Cheltenham</t>
  </si>
  <si>
    <t>Beaumaris</t>
  </si>
  <si>
    <t>Hampton East</t>
  </si>
  <si>
    <t>Balwyn</t>
  </si>
  <si>
    <t>Canterbury</t>
  </si>
  <si>
    <t>Surrey Hills</t>
  </si>
  <si>
    <t>Balwyn North</t>
  </si>
  <si>
    <t>Kew</t>
  </si>
  <si>
    <t>Camberwell</t>
  </si>
  <si>
    <t>Kew East</t>
  </si>
  <si>
    <t>Hawthorn East</t>
  </si>
  <si>
    <t>Hawthorn</t>
  </si>
  <si>
    <t>Ashburton</t>
  </si>
  <si>
    <t>Glen Iris</t>
  </si>
  <si>
    <t>Mont Albert</t>
  </si>
  <si>
    <t>Deepdene</t>
  </si>
  <si>
    <t>Deer Park</t>
  </si>
  <si>
    <t>St Albans</t>
  </si>
  <si>
    <t>Ardeer</t>
  </si>
  <si>
    <t>Keilor Lodge</t>
  </si>
  <si>
    <t>Albion</t>
  </si>
  <si>
    <t>Sunshine West</t>
  </si>
  <si>
    <t>Sydenham</t>
  </si>
  <si>
    <t>Sunshine</t>
  </si>
  <si>
    <t>Keilor Downs</t>
  </si>
  <si>
    <t>Sunshine North</t>
  </si>
  <si>
    <t>Keilor Park</t>
  </si>
  <si>
    <t>Keilor</t>
  </si>
  <si>
    <t>Delahey</t>
  </si>
  <si>
    <t>Cairnlea</t>
  </si>
  <si>
    <t>Derrimut</t>
  </si>
  <si>
    <t>Taylors Lakes</t>
  </si>
  <si>
    <t>Kings Park</t>
  </si>
  <si>
    <t>Tullamarine</t>
  </si>
  <si>
    <t>Calder Park</t>
  </si>
  <si>
    <t>Albanvale</t>
  </si>
  <si>
    <t>Kealba</t>
  </si>
  <si>
    <t>Keilor North</t>
  </si>
  <si>
    <t>Keilor East</t>
  </si>
  <si>
    <t>Hillside</t>
  </si>
  <si>
    <t>Garfield</t>
  </si>
  <si>
    <t>Nar Nar Goon North</t>
  </si>
  <si>
    <t>Pakenham</t>
  </si>
  <si>
    <t>Cockatoo</t>
  </si>
  <si>
    <t>Gembrook</t>
  </si>
  <si>
    <t>Beaconsfield Upper</t>
  </si>
  <si>
    <t>Heath Hill</t>
  </si>
  <si>
    <t>Emerald</t>
  </si>
  <si>
    <t>Pakenham Upper</t>
  </si>
  <si>
    <t>Yannathan</t>
  </si>
  <si>
    <t>Lang Lang</t>
  </si>
  <si>
    <t>Bunyip North</t>
  </si>
  <si>
    <t>Tynong</t>
  </si>
  <si>
    <t>Beaconsfield</t>
  </si>
  <si>
    <t>Koo Wee Rup</t>
  </si>
  <si>
    <t>Iona</t>
  </si>
  <si>
    <t>Pakenham South</t>
  </si>
  <si>
    <t>Nar Nar Goon</t>
  </si>
  <si>
    <t>Officer</t>
  </si>
  <si>
    <t>Avonsleigh</t>
  </si>
  <si>
    <t>Dewhurst</t>
  </si>
  <si>
    <t>Dalmore</t>
  </si>
  <si>
    <t>Tonimbuk</t>
  </si>
  <si>
    <t>Bunyip</t>
  </si>
  <si>
    <t>Lang Lang East</t>
  </si>
  <si>
    <t>Tooradin</t>
  </si>
  <si>
    <t>Catani</t>
  </si>
  <si>
    <t>Cardinia</t>
  </si>
  <si>
    <t>Tynong North</t>
  </si>
  <si>
    <t>Modella</t>
  </si>
  <si>
    <t>Mount Burnett</t>
  </si>
  <si>
    <t>Cora Lynn</t>
  </si>
  <si>
    <t>Bayles</t>
  </si>
  <si>
    <t>Rythdale</t>
  </si>
  <si>
    <t>Caldermeade</t>
  </si>
  <si>
    <t>Guys Hill</t>
  </si>
  <si>
    <t>Officer South</t>
  </si>
  <si>
    <t>Koo Wee Rup North</t>
  </si>
  <si>
    <t>Clematis</t>
  </si>
  <si>
    <t>Maryknoll</t>
  </si>
  <si>
    <t>Nangana</t>
  </si>
  <si>
    <t>Longwarry</t>
  </si>
  <si>
    <t>Vervale</t>
  </si>
  <si>
    <t>Nyora</t>
  </si>
  <si>
    <t>Garfield North</t>
  </si>
  <si>
    <t>Monomeith</t>
  </si>
  <si>
    <t>Berwick</t>
  </si>
  <si>
    <t>Cannons Creek</t>
  </si>
  <si>
    <t>Doveton</t>
  </si>
  <si>
    <t>Blind Bight</t>
  </si>
  <si>
    <t>Lynbrook</t>
  </si>
  <si>
    <t>Warneet</t>
  </si>
  <si>
    <t>Cranbourne</t>
  </si>
  <si>
    <t>Hallam</t>
  </si>
  <si>
    <t>Cranbourne North</t>
  </si>
  <si>
    <t>Eumemmerring</t>
  </si>
  <si>
    <t>Devon Meadows</t>
  </si>
  <si>
    <t>Lyndhurst</t>
  </si>
  <si>
    <t>Cranbourne South</t>
  </si>
  <si>
    <t>Narre Warren North</t>
  </si>
  <si>
    <t>Pearcedale</t>
  </si>
  <si>
    <t>Hampton Park</t>
  </si>
  <si>
    <t>Clyde North</t>
  </si>
  <si>
    <t>Cranbourne East</t>
  </si>
  <si>
    <t>Endeavour Hills</t>
  </si>
  <si>
    <t>Narre Warren</t>
  </si>
  <si>
    <t>Clyde</t>
  </si>
  <si>
    <t>Cranbourne West</t>
  </si>
  <si>
    <t>Botanic Ridge</t>
  </si>
  <si>
    <t>Junction Village</t>
  </si>
  <si>
    <t>Harkaway</t>
  </si>
  <si>
    <t>Narre Warren South</t>
  </si>
  <si>
    <t>Lysterfield South</t>
  </si>
  <si>
    <t>Reservoir</t>
  </si>
  <si>
    <t>Thornbury</t>
  </si>
  <si>
    <t>Preston</t>
  </si>
  <si>
    <t>Northcote</t>
  </si>
  <si>
    <t>Alphington</t>
  </si>
  <si>
    <t>Fairfield</t>
  </si>
  <si>
    <t>Kingsbury</t>
  </si>
  <si>
    <t>Coburg</t>
  </si>
  <si>
    <t>Coburg North</t>
  </si>
  <si>
    <t>Langwarrin</t>
  </si>
  <si>
    <t>Seaford</t>
  </si>
  <si>
    <t>Frankston South</t>
  </si>
  <si>
    <t>Frankston North</t>
  </si>
  <si>
    <t>Frankston</t>
  </si>
  <si>
    <t>Skye</t>
  </si>
  <si>
    <t>Langwarrin South</t>
  </si>
  <si>
    <t>Carrum Downs</t>
  </si>
  <si>
    <t>Sandhurst</t>
  </si>
  <si>
    <t>Bentleigh</t>
  </si>
  <si>
    <t>Bentleigh East</t>
  </si>
  <si>
    <t>Murrumbeena</t>
  </si>
  <si>
    <t>Caulfield South</t>
  </si>
  <si>
    <t>Caulfield North</t>
  </si>
  <si>
    <t>Carnegie</t>
  </si>
  <si>
    <t>Elsternwick</t>
  </si>
  <si>
    <t>Mckinnon</t>
  </si>
  <si>
    <t>Glen Huntly</t>
  </si>
  <si>
    <t>Caulfield</t>
  </si>
  <si>
    <t>St Kilda East</t>
  </si>
  <si>
    <t>Caulfield East</t>
  </si>
  <si>
    <t>Ormond</t>
  </si>
  <si>
    <t>Gardenvale</t>
  </si>
  <si>
    <t>Dandenong</t>
  </si>
  <si>
    <t>Dandenong North</t>
  </si>
  <si>
    <t>Springvale</t>
  </si>
  <si>
    <t>Noble Park</t>
  </si>
  <si>
    <t>Dandenong South</t>
  </si>
  <si>
    <t>Noble Park North</t>
  </si>
  <si>
    <t>Keysborough</t>
  </si>
  <si>
    <t>Springvale South</t>
  </si>
  <si>
    <t>Bangholme</t>
  </si>
  <si>
    <t>Williamstown</t>
  </si>
  <si>
    <t>Newport</t>
  </si>
  <si>
    <t>Altona</t>
  </si>
  <si>
    <t>Altona Meadows</t>
  </si>
  <si>
    <t>Altona North</t>
  </si>
  <si>
    <t>Brooklyn</t>
  </si>
  <si>
    <t>Spotswood</t>
  </si>
  <si>
    <t>Kingsville</t>
  </si>
  <si>
    <t>South Kingsville</t>
  </si>
  <si>
    <t>Seabrook</t>
  </si>
  <si>
    <t>North</t>
  </si>
  <si>
    <t>Seaholme</t>
  </si>
  <si>
    <t>Williamstown North</t>
  </si>
  <si>
    <t>Laverton</t>
  </si>
  <si>
    <t>Meadows</t>
  </si>
  <si>
    <t>Westmeadows</t>
  </si>
  <si>
    <t>Meadow Heights</t>
  </si>
  <si>
    <t>Sunbury</t>
  </si>
  <si>
    <t>Broadmeadows</t>
  </si>
  <si>
    <t>Mickleham</t>
  </si>
  <si>
    <t>Craigieburn</t>
  </si>
  <si>
    <t>Campbellfield</t>
  </si>
  <si>
    <t>Attwood</t>
  </si>
  <si>
    <t>Yuroke</t>
  </si>
  <si>
    <t>Bulla</t>
  </si>
  <si>
    <t>Dallas</t>
  </si>
  <si>
    <t>Fawkner</t>
  </si>
  <si>
    <t>Jacana</t>
  </si>
  <si>
    <t>Wildwood</t>
  </si>
  <si>
    <t>Roxburgh Park</t>
  </si>
  <si>
    <t>Greenvale</t>
  </si>
  <si>
    <t>Diggers Rest</t>
  </si>
  <si>
    <t>Gladstone Park</t>
  </si>
  <si>
    <t>Kalkallo</t>
  </si>
  <si>
    <t>Oaklands Junction</t>
  </si>
  <si>
    <t>Coolaroo</t>
  </si>
  <si>
    <t>Carrum</t>
  </si>
  <si>
    <t>Chelsea</t>
  </si>
  <si>
    <t>Bonbeach</t>
  </si>
  <si>
    <t>Moorabbin</t>
  </si>
  <si>
    <t>Aspendale</t>
  </si>
  <si>
    <t>Parkdale</t>
  </si>
  <si>
    <t>Clayton South</t>
  </si>
  <si>
    <t>Edithvale</t>
  </si>
  <si>
    <t>Mordialloc</t>
  </si>
  <si>
    <t>Clarinda</t>
  </si>
  <si>
    <t>Mentone</t>
  </si>
  <si>
    <t>Chelsea Heights</t>
  </si>
  <si>
    <t>Waterways</t>
  </si>
  <si>
    <t>Patterson Lakes</t>
  </si>
  <si>
    <t>Heatherton</t>
  </si>
  <si>
    <t>Dingley Village</t>
  </si>
  <si>
    <t>Oakleigh South</t>
  </si>
  <si>
    <t>Aspendale Gardens</t>
  </si>
  <si>
    <t>Braeside</t>
  </si>
  <si>
    <t>Boronia</t>
  </si>
  <si>
    <t>Ferntree Gully</t>
  </si>
  <si>
    <t>Wantirna</t>
  </si>
  <si>
    <t>Knoxfield</t>
  </si>
  <si>
    <t>Bayswater</t>
  </si>
  <si>
    <t>Rowville</t>
  </si>
  <si>
    <t>Upper Ferntree Gully</t>
  </si>
  <si>
    <t>Lysterfield</t>
  </si>
  <si>
    <t>Scoresby</t>
  </si>
  <si>
    <t>Wantirna South</t>
  </si>
  <si>
    <t>The Basin</t>
  </si>
  <si>
    <t>Sassafras</t>
  </si>
  <si>
    <t>Doncaster</t>
  </si>
  <si>
    <t>Doncaster East</t>
  </si>
  <si>
    <t>Bulleen</t>
  </si>
  <si>
    <t>Templestowe Lower</t>
  </si>
  <si>
    <t>Donvale</t>
  </si>
  <si>
    <t>Templestowe</t>
  </si>
  <si>
    <t>Warrandyte</t>
  </si>
  <si>
    <t>Wonga Park</t>
  </si>
  <si>
    <t>Park Orchards</t>
  </si>
  <si>
    <t>Warrandyte South</t>
  </si>
  <si>
    <t>Nunawading</t>
  </si>
  <si>
    <t>Ringwood North</t>
  </si>
  <si>
    <t>Maribyrnong</t>
  </si>
  <si>
    <t>Footscray</t>
  </si>
  <si>
    <t>Yarraville</t>
  </si>
  <si>
    <t>West Footscray</t>
  </si>
  <si>
    <t>Maidstone</t>
  </si>
  <si>
    <t>Braybrook</t>
  </si>
  <si>
    <t>Seddon</t>
  </si>
  <si>
    <t>Tottenham</t>
  </si>
  <si>
    <t>Ringwood</t>
  </si>
  <si>
    <t>Heathmont</t>
  </si>
  <si>
    <t>Croydon</t>
  </si>
  <si>
    <t>Ringwood East</t>
  </si>
  <si>
    <t>Croydon North</t>
  </si>
  <si>
    <t>Croydon South</t>
  </si>
  <si>
    <t>Bayswater North</t>
  </si>
  <si>
    <t>Kilsyth</t>
  </si>
  <si>
    <t>Vermont</t>
  </si>
  <si>
    <t>Kilsyth South</t>
  </si>
  <si>
    <t>Warranwood</t>
  </si>
  <si>
    <t>Croydon Hills</t>
  </si>
  <si>
    <t>North Melbourne</t>
  </si>
  <si>
    <t>Kensington</t>
  </si>
  <si>
    <t>Carlton</t>
  </si>
  <si>
    <t>West Melbourne</t>
  </si>
  <si>
    <t>Southbank</t>
  </si>
  <si>
    <t>South Yarra</t>
  </si>
  <si>
    <t>Jolimont</t>
  </si>
  <si>
    <t>Fishermans Bend</t>
  </si>
  <si>
    <t>Parkville</t>
  </si>
  <si>
    <t>East Melbourne</t>
  </si>
  <si>
    <t>Docklands</t>
  </si>
  <si>
    <t>Melton</t>
  </si>
  <si>
    <t>Melton South</t>
  </si>
  <si>
    <t>Toolern Vale</t>
  </si>
  <si>
    <t>Burnside</t>
  </si>
  <si>
    <t>Caroline Springs</t>
  </si>
  <si>
    <t>Taylors Hill</t>
  </si>
  <si>
    <t>Kurunjang</t>
  </si>
  <si>
    <t>Brookfield</t>
  </si>
  <si>
    <t>Melton West</t>
  </si>
  <si>
    <t>Mount Cottrell</t>
  </si>
  <si>
    <t>Burnside Heights</t>
  </si>
  <si>
    <t>Rockbank</t>
  </si>
  <si>
    <t>Plumpton</t>
  </si>
  <si>
    <t>Ravenhall</t>
  </si>
  <si>
    <t>Eynesbury</t>
  </si>
  <si>
    <t>Exford</t>
  </si>
  <si>
    <t>Kilmore</t>
  </si>
  <si>
    <t>Broadford</t>
  </si>
  <si>
    <t>Glenaroua</t>
  </si>
  <si>
    <t>Sugarloaf Creek</t>
  </si>
  <si>
    <t>Clonbinane</t>
  </si>
  <si>
    <t>Wandong</t>
  </si>
  <si>
    <t>Willowmavin</t>
  </si>
  <si>
    <t>Seymour</t>
  </si>
  <si>
    <t>Wallan</t>
  </si>
  <si>
    <t>Reedy Creek</t>
  </si>
  <si>
    <t>Tooborac</t>
  </si>
  <si>
    <t>Hilldene</t>
  </si>
  <si>
    <t>Glenhope</t>
  </si>
  <si>
    <t>Trawool</t>
  </si>
  <si>
    <t>High Camp</t>
  </si>
  <si>
    <t>Northwood</t>
  </si>
  <si>
    <t>Upper Plenty</t>
  </si>
  <si>
    <t>Whiteheads Creek</t>
  </si>
  <si>
    <t>Tallarook</t>
  </si>
  <si>
    <t>Pyalong</t>
  </si>
  <si>
    <t>Mia Mia</t>
  </si>
  <si>
    <t>Tarcombe</t>
  </si>
  <si>
    <t>Kilmore East</t>
  </si>
  <si>
    <t>Bylands</t>
  </si>
  <si>
    <t>Glenhope East</t>
  </si>
  <si>
    <t>Mangalore</t>
  </si>
  <si>
    <t>Highlands</t>
  </si>
  <si>
    <t>Moranding</t>
  </si>
  <si>
    <t>Heathcote Junction</t>
  </si>
  <si>
    <t>Sunday Creek</t>
  </si>
  <si>
    <t>Forbes</t>
  </si>
  <si>
    <t>Beveridge</t>
  </si>
  <si>
    <t>Heathcote South</t>
  </si>
  <si>
    <t>Tyaak</t>
  </si>
  <si>
    <t>Nulla Vale</t>
  </si>
  <si>
    <t>Waterford Park</t>
  </si>
  <si>
    <t>Oakleigh East</t>
  </si>
  <si>
    <t>Mount Waverley</t>
  </si>
  <si>
    <t>Chadstone</t>
  </si>
  <si>
    <t>Hughesdale</t>
  </si>
  <si>
    <t>Clayton</t>
  </si>
  <si>
    <t>Glen Waverley</t>
  </si>
  <si>
    <t>Ashwood</t>
  </si>
  <si>
    <t>Oakleigh</t>
  </si>
  <si>
    <t>Mulgrave</t>
  </si>
  <si>
    <t>Burwood</t>
  </si>
  <si>
    <t>Wheelers Hill</t>
  </si>
  <si>
    <t>Huntingdale</t>
  </si>
  <si>
    <t>Notting Hill</t>
  </si>
  <si>
    <t>Strathmore</t>
  </si>
  <si>
    <t>Airport West</t>
  </si>
  <si>
    <t>Essendon</t>
  </si>
  <si>
    <t>Avondale Heights</t>
  </si>
  <si>
    <t>Moonee Ponds</t>
  </si>
  <si>
    <t>Essendon North</t>
  </si>
  <si>
    <t>Strathmore Heights</t>
  </si>
  <si>
    <t>Ascot Vale</t>
  </si>
  <si>
    <t>Niddrie</t>
  </si>
  <si>
    <t>Aberfeldie</t>
  </si>
  <si>
    <t>Essendon West</t>
  </si>
  <si>
    <t>Travancore</t>
  </si>
  <si>
    <t>Flemington</t>
  </si>
  <si>
    <t>Glenroy</t>
  </si>
  <si>
    <t>Gowanbrae</t>
  </si>
  <si>
    <t>Brunswick West</t>
  </si>
  <si>
    <t>Hadfield</t>
  </si>
  <si>
    <t>Oak Park</t>
  </si>
  <si>
    <t>Brunswick</t>
  </si>
  <si>
    <t>Pascoe Vale</t>
  </si>
  <si>
    <t>Pascoe Vale South</t>
  </si>
  <si>
    <t>Brunswick East</t>
  </si>
  <si>
    <t>Fitzroy North</t>
  </si>
  <si>
    <t>Sorrento</t>
  </si>
  <si>
    <t>Mount Martha</t>
  </si>
  <si>
    <t>Mount Eliza</t>
  </si>
  <si>
    <t>Mornington</t>
  </si>
  <si>
    <t>Red Hill</t>
  </si>
  <si>
    <t>Balnarring Beach</t>
  </si>
  <si>
    <t>Safety Beach</t>
  </si>
  <si>
    <t>Tuerong</t>
  </si>
  <si>
    <t>Rosebud</t>
  </si>
  <si>
    <t>Merricks</t>
  </si>
  <si>
    <t>Dromana</t>
  </si>
  <si>
    <t>Blairgowrie</t>
  </si>
  <si>
    <t>Portsea</t>
  </si>
  <si>
    <t>Rye</t>
  </si>
  <si>
    <t>Somers</t>
  </si>
  <si>
    <t>Flinders</t>
  </si>
  <si>
    <t>Hastings</t>
  </si>
  <si>
    <t>Cape Schanck</t>
  </si>
  <si>
    <t>Somerville</t>
  </si>
  <si>
    <t>Tootgarook</t>
  </si>
  <si>
    <t>Main Ridge</t>
  </si>
  <si>
    <t>Moorooduc</t>
  </si>
  <si>
    <t>Mccrae</t>
  </si>
  <si>
    <t>St Andrews Beach</t>
  </si>
  <si>
    <t>Shoreham</t>
  </si>
  <si>
    <t>Merricks Beach</t>
  </si>
  <si>
    <t>Capel Sound</t>
  </si>
  <si>
    <t>Tyabb</t>
  </si>
  <si>
    <t>Merricks North</t>
  </si>
  <si>
    <t>Arthurs Seat</t>
  </si>
  <si>
    <t>Balnarring</t>
  </si>
  <si>
    <t>Boneo</t>
  </si>
  <si>
    <t>Crib Point</t>
  </si>
  <si>
    <t>Fingal</t>
  </si>
  <si>
    <t>Bittern</t>
  </si>
  <si>
    <t>Baxter</t>
  </si>
  <si>
    <t>Red Hill South</t>
  </si>
  <si>
    <t>Point Leo</t>
  </si>
  <si>
    <t>Christmas Hills</t>
  </si>
  <si>
    <t>Kangaroo Ground</t>
  </si>
  <si>
    <t>Hurstbridge</t>
  </si>
  <si>
    <t>Doreen</t>
  </si>
  <si>
    <t>Diamond Creek</t>
  </si>
  <si>
    <t>Plenty</t>
  </si>
  <si>
    <t>Yarrambat</t>
  </si>
  <si>
    <t>Wattle Glen</t>
  </si>
  <si>
    <t>North Warrandyte</t>
  </si>
  <si>
    <t>St Andrews</t>
  </si>
  <si>
    <t>Research</t>
  </si>
  <si>
    <t>Arthurs Creek</t>
  </si>
  <si>
    <t>Strathewen</t>
  </si>
  <si>
    <t>Bend Of Islands</t>
  </si>
  <si>
    <t>Panton Hill</t>
  </si>
  <si>
    <t>Cottles Bridge</t>
  </si>
  <si>
    <t>Watsons Creek</t>
  </si>
  <si>
    <t>Nutfield</t>
  </si>
  <si>
    <t>Smiths Gully</t>
  </si>
  <si>
    <t>St Kilda West</t>
  </si>
  <si>
    <t>Port Melbourne</t>
  </si>
  <si>
    <t>Elwood</t>
  </si>
  <si>
    <t>Balaclava</t>
  </si>
  <si>
    <t>St Kilda</t>
  </si>
  <si>
    <t>Middle Park</t>
  </si>
  <si>
    <t>South Melbourne</t>
  </si>
  <si>
    <t>Albert Park</t>
  </si>
  <si>
    <t>Windsor</t>
  </si>
  <si>
    <t>Ripponlea</t>
  </si>
  <si>
    <t>Malvern</t>
  </si>
  <si>
    <t>Toorak</t>
  </si>
  <si>
    <t>Armadale</t>
  </si>
  <si>
    <t>Malvern East</t>
  </si>
  <si>
    <t>Prahran</t>
  </si>
  <si>
    <t>Kooyong</t>
  </si>
  <si>
    <t>Blackburn</t>
  </si>
  <si>
    <t>Mitcham</t>
  </si>
  <si>
    <t>Blackburn North</t>
  </si>
  <si>
    <t>Burwood East</t>
  </si>
  <si>
    <t>Forest Hill</t>
  </si>
  <si>
    <t>Box Hill South</t>
  </si>
  <si>
    <t>Box Hill North</t>
  </si>
  <si>
    <t>Box Hill</t>
  </si>
  <si>
    <t>Mont Albert North</t>
  </si>
  <si>
    <t>Blackburn South</t>
  </si>
  <si>
    <t>Vermont South</t>
  </si>
  <si>
    <t>Mill Park</t>
  </si>
  <si>
    <t>Lalor</t>
  </si>
  <si>
    <t>Eden Park</t>
  </si>
  <si>
    <t>Kinglake West</t>
  </si>
  <si>
    <t>Whittlesea</t>
  </si>
  <si>
    <t>Thomastown</t>
  </si>
  <si>
    <t>South Morang</t>
  </si>
  <si>
    <t>Epping</t>
  </si>
  <si>
    <t>Mernda</t>
  </si>
  <si>
    <t>Humevale</t>
  </si>
  <si>
    <t>Yan Yean</t>
  </si>
  <si>
    <t>Wollert</t>
  </si>
  <si>
    <t>Woodstock</t>
  </si>
  <si>
    <t>Werribee</t>
  </si>
  <si>
    <t>Point Cook</t>
  </si>
  <si>
    <t>Tarneit</t>
  </si>
  <si>
    <t>Hoppers Crossing</t>
  </si>
  <si>
    <t>Wyndham Vale</t>
  </si>
  <si>
    <t>Truganina</t>
  </si>
  <si>
    <t>Werribee South</t>
  </si>
  <si>
    <t>Little River</t>
  </si>
  <si>
    <t>Williams Landing</t>
  </si>
  <si>
    <t>Quandong</t>
  </si>
  <si>
    <t>Laverton North</t>
  </si>
  <si>
    <t>Yarra Glen</t>
  </si>
  <si>
    <t>Steels Creek</t>
  </si>
  <si>
    <t>Chum Creek</t>
  </si>
  <si>
    <t>Dixons Creek</t>
  </si>
  <si>
    <t>Toolangi</t>
  </si>
  <si>
    <t>Healesville</t>
  </si>
  <si>
    <t>Lilydale</t>
  </si>
  <si>
    <t>Yarra Junction</t>
  </si>
  <si>
    <t>Mooroolbark</t>
  </si>
  <si>
    <t>Belgrave</t>
  </si>
  <si>
    <t>Mount Evelyn</t>
  </si>
  <si>
    <t>Hoddles Creek</t>
  </si>
  <si>
    <t>Tarrawarra</t>
  </si>
  <si>
    <t>Coldstream</t>
  </si>
  <si>
    <t>Macclesfield</t>
  </si>
  <si>
    <t>Monbulk</t>
  </si>
  <si>
    <t>Belgrave South</t>
  </si>
  <si>
    <t>Kalorama</t>
  </si>
  <si>
    <t>Launching Place</t>
  </si>
  <si>
    <t>Woori Yallock</t>
  </si>
  <si>
    <t>Montrose</t>
  </si>
  <si>
    <t>Warburton</t>
  </si>
  <si>
    <t>Chirnside Park</t>
  </si>
  <si>
    <t>Badger Creek</t>
  </si>
  <si>
    <t>Kallista</t>
  </si>
  <si>
    <t>Mount Dandenong</t>
  </si>
  <si>
    <t>Olinda</t>
  </si>
  <si>
    <t>Seville East</t>
  </si>
  <si>
    <t>East Warburton</t>
  </si>
  <si>
    <t>Yellingbo</t>
  </si>
  <si>
    <t>Wandin North</t>
  </si>
  <si>
    <t>Wesburn</t>
  </si>
  <si>
    <t>Ferny Creek</t>
  </si>
  <si>
    <t>Millgrove</t>
  </si>
  <si>
    <t>Upwey</t>
  </si>
  <si>
    <t>Gruyere</t>
  </si>
  <si>
    <t>Silvan</t>
  </si>
  <si>
    <t>Seville</t>
  </si>
  <si>
    <t>Don Valley</t>
  </si>
  <si>
    <t>Narre Warren East</t>
  </si>
  <si>
    <t>Belgrave Heights</t>
  </si>
  <si>
    <t>Selby</t>
  </si>
  <si>
    <t>Gladysdale</t>
  </si>
  <si>
    <t>Sherbrooke</t>
  </si>
  <si>
    <t>Mount Toolebewong</t>
  </si>
  <si>
    <t>Yering</t>
  </si>
  <si>
    <t>Gilderoy</t>
  </si>
  <si>
    <t>Tecoma</t>
  </si>
  <si>
    <t>Reefton</t>
  </si>
  <si>
    <t>The Patch</t>
  </si>
  <si>
    <t>Three Bridges</t>
  </si>
  <si>
    <t>Menzies Creek</t>
  </si>
  <si>
    <t>Wandin East</t>
  </si>
  <si>
    <t>Mcmahons Creek</t>
  </si>
  <si>
    <t>Powelltown</t>
  </si>
  <si>
    <t>Big Pats Creek</t>
  </si>
  <si>
    <t>Beenak</t>
  </si>
  <si>
    <t>Abbotsford</t>
  </si>
  <si>
    <t>Richmond</t>
  </si>
  <si>
    <t>Collingwood</t>
  </si>
  <si>
    <t>Fitzroy</t>
  </si>
  <si>
    <t>Carlton North</t>
  </si>
  <si>
    <t>Clifton Hill</t>
  </si>
  <si>
    <t>Cremorne</t>
  </si>
  <si>
    <t>Burnley</t>
  </si>
  <si>
    <t>Princes Hill</t>
  </si>
  <si>
    <t>Median days to permit approval</t>
  </si>
  <si>
    <t>Suburb</t>
  </si>
  <si>
    <t>Median days to permit approval for single and multiple dwelling applications</t>
  </si>
  <si>
    <t>Number of observations</t>
  </si>
  <si>
    <t>Permit applicant - contest conditions</t>
  </si>
  <si>
    <t>Permit applicant - failure to decide</t>
  </si>
  <si>
    <t>Permit applicant - initial rejection</t>
  </si>
  <si>
    <t>Unknown</t>
  </si>
  <si>
    <t>Western</t>
  </si>
  <si>
    <t>Brimbank</t>
  </si>
  <si>
    <t>Wyndham</t>
  </si>
  <si>
    <t>Hobsons Bay</t>
  </si>
  <si>
    <t>Moonee Valley</t>
  </si>
  <si>
    <t>Southern</t>
  </si>
  <si>
    <t>Casey</t>
  </si>
  <si>
    <t>Mornington Peninsula</t>
  </si>
  <si>
    <t>Kingston</t>
  </si>
  <si>
    <t>Greater Dandenong</t>
  </si>
  <si>
    <t>Northern</t>
  </si>
  <si>
    <t>Hume</t>
  </si>
  <si>
    <t>Nillumbik</t>
  </si>
  <si>
    <t>Banyule</t>
  </si>
  <si>
    <t>Moreland</t>
  </si>
  <si>
    <t>Darebin</t>
  </si>
  <si>
    <t>Mitchell</t>
  </si>
  <si>
    <t>Eastern</t>
  </si>
  <si>
    <t>Yarra Ranges</t>
  </si>
  <si>
    <t>Knox</t>
  </si>
  <si>
    <t>Manningham</t>
  </si>
  <si>
    <t>Maroondah</t>
  </si>
  <si>
    <t>Monash</t>
  </si>
  <si>
    <t>Whitehorse</t>
  </si>
  <si>
    <t>Bayside</t>
  </si>
  <si>
    <t>Boroondara</t>
  </si>
  <si>
    <t>Stonnington</t>
  </si>
  <si>
    <t>Glen Eira</t>
  </si>
  <si>
    <t>Inner Metro</t>
  </si>
  <si>
    <t>Yarra</t>
  </si>
  <si>
    <t>Port Phillip</t>
  </si>
  <si>
    <t>Inner South</t>
  </si>
  <si>
    <t>Third-party objector</t>
  </si>
  <si>
    <t>Region</t>
  </si>
  <si>
    <t>LGA</t>
  </si>
  <si>
    <t>SA2</t>
  </si>
  <si>
    <t>% of households where mortgage repayments are greater than 30% of household income, 2016</t>
  </si>
  <si>
    <t>Households where mortgage repayments are greater than 30% of household income, 2011</t>
  </si>
  <si>
    <t>Lynbrook - Lyndhurst</t>
  </si>
  <si>
    <t>Roxburgh Park - Somerton</t>
  </si>
  <si>
    <t>Upper Yarra Valley</t>
  </si>
  <si>
    <t>Hoxton Park - Horningsea Park</t>
  </si>
  <si>
    <t>Chullora</t>
  </si>
  <si>
    <t>Parklea - Kellyville Ridge</t>
  </si>
  <si>
    <t>Mickleham - Yuroke</t>
  </si>
  <si>
    <t>Lawson</t>
  </si>
  <si>
    <t>Byford</t>
  </si>
  <si>
    <t>Craigieburn - Mickleham</t>
  </si>
  <si>
    <t>Forrestdale - Harrisdale - Piara Waters</t>
  </si>
  <si>
    <t>Hoxton Park - Carnes Hill - Horningsea Park</t>
  </si>
  <si>
    <t>West Hoxton - Middleton Grange</t>
  </si>
  <si>
    <t>Craigieburn - West</t>
  </si>
  <si>
    <t>Skye - Sandhurst</t>
  </si>
  <si>
    <t>Prestons - Edmondson Park</t>
  </si>
  <si>
    <t>Carramar</t>
  </si>
  <si>
    <t>Glendenning Dean Park</t>
  </si>
  <si>
    <t>Jacka</t>
  </si>
  <si>
    <t>Hassall Grove - Plumpton</t>
  </si>
  <si>
    <t>Ellenbrook</t>
  </si>
  <si>
    <t>Prestons - Lurnea</t>
  </si>
  <si>
    <t>Craigieburn - North</t>
  </si>
  <si>
    <t>Mount Annan - Currans Hill</t>
  </si>
  <si>
    <t>Rouse Hill - Beaumont Hills</t>
  </si>
  <si>
    <t>Epping - West</t>
  </si>
  <si>
    <t>Bertram - Wellard (West)</t>
  </si>
  <si>
    <t>Glenwood</t>
  </si>
  <si>
    <t>Alkimos - Eglinton</t>
  </si>
  <si>
    <t>Hill Top - Colo Vale</t>
  </si>
  <si>
    <t>Hinchinbrook</t>
  </si>
  <si>
    <t>Green Valley - Cecil Hills</t>
  </si>
  <si>
    <t>The Vines</t>
  </si>
  <si>
    <t>Casuarina - Wandi</t>
  </si>
  <si>
    <t>Kinglake</t>
  </si>
  <si>
    <t>South Morang (North)</t>
  </si>
  <si>
    <t>Warragamba - Silverdale</t>
  </si>
  <si>
    <t>Seville Grove</t>
  </si>
  <si>
    <t>Yanchep</t>
  </si>
  <si>
    <t>Craigieburn - South</t>
  </si>
  <si>
    <t>Sheldon - Mount Cotton</t>
  </si>
  <si>
    <t>French Island</t>
  </si>
  <si>
    <t>Beechboro</t>
  </si>
  <si>
    <t>Hampton Park - Lynbrook</t>
  </si>
  <si>
    <t>Two Rocks</t>
  </si>
  <si>
    <t>Kellyville</t>
  </si>
  <si>
    <t>Bullsbrook</t>
  </si>
  <si>
    <t>Berwick - South</t>
  </si>
  <si>
    <t>Madeley - Darch - Landsdale</t>
  </si>
  <si>
    <t>Bilpin - Colo - St Albans</t>
  </si>
  <si>
    <t>Kurrajong Heights - Ebenezer</t>
  </si>
  <si>
    <t>Narre Warren South (West)</t>
  </si>
  <si>
    <t>Casula</t>
  </si>
  <si>
    <t>mick</t>
  </si>
  <si>
    <t>Huntingdale - Southern River</t>
  </si>
  <si>
    <t>Elderslie - Harrington Park</t>
  </si>
  <si>
    <t>Glendenning - Dean Park</t>
  </si>
  <si>
    <t>Quakers Hill - Acacia Gardens</t>
  </si>
  <si>
    <t>Mundijong</t>
  </si>
  <si>
    <t>Parkinson - Drewvale</t>
  </si>
  <si>
    <t>Chittering</t>
  </si>
  <si>
    <t>Pakenham - South</t>
  </si>
  <si>
    <t>Greenacre - Mount Lewis</t>
  </si>
  <si>
    <t>Lockridge - Kiara</t>
  </si>
  <si>
    <t>Douglas Park - Appin</t>
  </si>
  <si>
    <t>Coombs</t>
  </si>
  <si>
    <t>St Clair</t>
  </si>
  <si>
    <t>Acacia Gardens</t>
  </si>
  <si>
    <t>Glenmore Park - Regentville</t>
  </si>
  <si>
    <t>Pakenham - North</t>
  </si>
  <si>
    <t>Cecil Hills</t>
  </si>
  <si>
    <t>Wandin - Seville</t>
  </si>
  <si>
    <t>Pallara - Willawong</t>
  </si>
  <si>
    <t>Bargo</t>
  </si>
  <si>
    <t>The Oaks - Oakdale</t>
  </si>
  <si>
    <t>Minto - St Andrews</t>
  </si>
  <si>
    <t>Chipping Norton - Moorebank</t>
  </si>
  <si>
    <t>Cobbitty - Leppington</t>
  </si>
  <si>
    <t>Rooty Hill - Minchinbury</t>
  </si>
  <si>
    <t>Point Cook - South</t>
  </si>
  <si>
    <t>Punchbowl</t>
  </si>
  <si>
    <t>Greenbank</t>
  </si>
  <si>
    <t>Aspendale Gardens - Waterways</t>
  </si>
  <si>
    <t>Deer Park - Derrimut</t>
  </si>
  <si>
    <t>Greenvale - Bulla</t>
  </si>
  <si>
    <t>Jimboomba</t>
  </si>
  <si>
    <t>Butler - Merriwa - Ridgewood</t>
  </si>
  <si>
    <t>Kariong</t>
  </si>
  <si>
    <t>Weddell</t>
  </si>
  <si>
    <t>Holsworthy - Wattle Grove</t>
  </si>
  <si>
    <t>Green Valley</t>
  </si>
  <si>
    <t>Helensburgh</t>
  </si>
  <si>
    <t>Stratton - Jane Brook</t>
  </si>
  <si>
    <t>Rowville - North</t>
  </si>
  <si>
    <t>Success - Hammond Park</t>
  </si>
  <si>
    <t>Emerald - Cockatoo</t>
  </si>
  <si>
    <t>Baldivis</t>
  </si>
  <si>
    <t>Erskine Park</t>
  </si>
  <si>
    <t>Castlereagh - Cranebrook</t>
  </si>
  <si>
    <t>Pearcedale - Tooradin</t>
  </si>
  <si>
    <t>Horsley - Kembla Grange</t>
  </si>
  <si>
    <t>Riverstone - Marsden Park</t>
  </si>
  <si>
    <t>Albion Park - Macquarie Pass</t>
  </si>
  <si>
    <t>Lewiston - Two Wells</t>
  </si>
  <si>
    <t>Pitt Town - McGraths Hill</t>
  </si>
  <si>
    <t>Ballajura</t>
  </si>
  <si>
    <t>Condell Park</t>
  </si>
  <si>
    <t>Beeliar - Wattleup</t>
  </si>
  <si>
    <t>Jilliby - Yarramalong</t>
  </si>
  <si>
    <t>Wright</t>
  </si>
  <si>
    <t>Warriewood - Mona Vale</t>
  </si>
  <si>
    <t>Clarkson</t>
  </si>
  <si>
    <t>Humpty Doo</t>
  </si>
  <si>
    <t>Homebush Bay - Silverwater</t>
  </si>
  <si>
    <t>Wakerley</t>
  </si>
  <si>
    <t>Newport - Bilgola</t>
  </si>
  <si>
    <t>Yarra Valley</t>
  </si>
  <si>
    <t>Dural - Kenthurst - Wisemans Ferry</t>
  </si>
  <si>
    <t>Roselands</t>
  </si>
  <si>
    <t>Greenfield Park - Prairiewood</t>
  </si>
  <si>
    <t>Craigieburn - Central</t>
  </si>
  <si>
    <t>Yagoona - Birrong</t>
  </si>
  <si>
    <t>Kings Park (Vic.)</t>
  </si>
  <si>
    <t>Alexander Heights - Koondoola</t>
  </si>
  <si>
    <t>Belgrave - Selby</t>
  </si>
  <si>
    <t>Tapping - Ashby - Sinagra</t>
  </si>
  <si>
    <t>Beaconsfield - Officer</t>
  </si>
  <si>
    <t>Narara</t>
  </si>
  <si>
    <t>Yarramundi - Londonderry</t>
  </si>
  <si>
    <t>Reedy Creek - Andrews</t>
  </si>
  <si>
    <t>Pinjarra Hills - Pullenvale</t>
  </si>
  <si>
    <t>Auburn - South</t>
  </si>
  <si>
    <t>Manly Vale - Allambie Heights</t>
  </si>
  <si>
    <t>Upper Caboolture</t>
  </si>
  <si>
    <t>Picton - Tahmoor - Buxton</t>
  </si>
  <si>
    <t>Girrawheen</t>
  </si>
  <si>
    <t>Greystanes - Pemulwuy</t>
  </si>
  <si>
    <t>Bonnyrigg Heights - Bonnyrigg</t>
  </si>
  <si>
    <t>Engadine - Loftus</t>
  </si>
  <si>
    <t>South Morang (South)</t>
  </si>
  <si>
    <t>Smythes Creek</t>
  </si>
  <si>
    <t>Bannockburn</t>
  </si>
  <si>
    <t>Narre Warren South (East)</t>
  </si>
  <si>
    <t>Calamvale - Stretton</t>
  </si>
  <si>
    <t>Point Cook - North</t>
  </si>
  <si>
    <t>Terrey Hills - Duffys Forest</t>
  </si>
  <si>
    <t>Worongary - Tallai</t>
  </si>
  <si>
    <t>Warnervale - Wadalba</t>
  </si>
  <si>
    <t>Camillo - Champion Lakes</t>
  </si>
  <si>
    <t>Botany</t>
  </si>
  <si>
    <t>Maddington - Orange Grove - Martin</t>
  </si>
  <si>
    <t>Edensor Park</t>
  </si>
  <si>
    <t>St Johns Park - Wakeley</t>
  </si>
  <si>
    <t>Rochedale - Burbank</t>
  </si>
  <si>
    <t>Logan Village</t>
  </si>
  <si>
    <t>Bexley</t>
  </si>
  <si>
    <t>Yangebup</t>
  </si>
  <si>
    <t>Homebush</t>
  </si>
  <si>
    <t>Munruben - Park Ridge South</t>
  </si>
  <si>
    <t>Avalon - Palm Beach</t>
  </si>
  <si>
    <t>Marangaroo</t>
  </si>
  <si>
    <t>Granville - Clyde</t>
  </si>
  <si>
    <t>Berowra - Brooklyn - Cowan</t>
  </si>
  <si>
    <t>Frenchs Forest - Belrose</t>
  </si>
  <si>
    <t>Balga - Mirrabooka</t>
  </si>
  <si>
    <t>Auburn</t>
  </si>
  <si>
    <t>Ingleburn - Denham Court</t>
  </si>
  <si>
    <t>Canley Vale - Canley Heights</t>
  </si>
  <si>
    <t>Edgeworth - Cameron Park</t>
  </si>
  <si>
    <t>Wanneroo</t>
  </si>
  <si>
    <t>Blacktown (South)</t>
  </si>
  <si>
    <t>Banjup</t>
  </si>
  <si>
    <t>Ermington - Rydalmere</t>
  </si>
  <si>
    <t>Singleton - Golden Bay - Secret Harbour</t>
  </si>
  <si>
    <t>Palmerston - South</t>
  </si>
  <si>
    <t>Tomerong - Wandandian - Woollamia</t>
  </si>
  <si>
    <t>Sydenham - Tempe - St Peters</t>
  </si>
  <si>
    <t>Campbellfield - Coolaroo</t>
  </si>
  <si>
    <t>Balgowlah - Clontarf - Seaforth</t>
  </si>
  <si>
    <t>Cambridge Park</t>
  </si>
  <si>
    <t>Guanaba - Springbrook</t>
  </si>
  <si>
    <t>Bossley Park - Abbotsbury</t>
  </si>
  <si>
    <t>Chidlow</t>
  </si>
  <si>
    <t>Cabramatta West - Mount Pritchard</t>
  </si>
  <si>
    <t>Mindarie - Quinns Rocks - Jindalee</t>
  </si>
  <si>
    <t>Fairfield - West</t>
  </si>
  <si>
    <t>Armadale - Wungong - Brookdale</t>
  </si>
  <si>
    <t>Bundoora - North</t>
  </si>
  <si>
    <t>Thornlands</t>
  </si>
  <si>
    <t>Bald Hills</t>
  </si>
  <si>
    <t>Oxenford - Maudsland</t>
  </si>
  <si>
    <t>Shellharbour - Flinders</t>
  </si>
  <si>
    <t>Canning Vale - East</t>
  </si>
  <si>
    <t>Cromer</t>
  </si>
  <si>
    <t>Doonside - Woodcroft</t>
  </si>
  <si>
    <t>Guildford - South Granville</t>
  </si>
  <si>
    <t>Redland Bay</t>
  </si>
  <si>
    <t>Ourimbah - Fountaindale</t>
  </si>
  <si>
    <t>South Hurstville - Blakehurst</t>
  </si>
  <si>
    <t>Forrestfield - Wattle Grove</t>
  </si>
  <si>
    <t>Windsor - Bligh Park</t>
  </si>
  <si>
    <t>Bonner</t>
  </si>
  <si>
    <t>Guildford West - Merrylands West</t>
  </si>
  <si>
    <t>Menai - Lucas Heights - Woronora</t>
  </si>
  <si>
    <t>Alexandra Hills</t>
  </si>
  <si>
    <t>Bass Hill - Georges Hall</t>
  </si>
  <si>
    <t>Highland Park</t>
  </si>
  <si>
    <t>Beacon Hill - Narraweena</t>
  </si>
  <si>
    <t>High Wycombe</t>
  </si>
  <si>
    <t>Claymore - Eagle Vale - Raby</t>
  </si>
  <si>
    <t>Lawson - Hazelbrook - Linden</t>
  </si>
  <si>
    <t>Castle Hill - West</t>
  </si>
  <si>
    <t>Romsey</t>
  </si>
  <si>
    <t>Quakers Hill</t>
  </si>
  <si>
    <t>Rowville - South</t>
  </si>
  <si>
    <t>Baulkham Hills (East)</t>
  </si>
  <si>
    <t>Baulkham Hills (West) - Bella Vista</t>
  </si>
  <si>
    <t>Tamborine - Canungra</t>
  </si>
  <si>
    <t>St Ives</t>
  </si>
  <si>
    <t>Mudgeeraba - Bonogin</t>
  </si>
  <si>
    <t>Mount Dandenong - Olinda</t>
  </si>
  <si>
    <t>Mount Nasura - Mount Richon - Bedfordale</t>
  </si>
  <si>
    <t>ACT - South West</t>
  </si>
  <si>
    <t>Hurstville</t>
  </si>
  <si>
    <t>Asquith - Mount Colah</t>
  </si>
  <si>
    <t>Fairfield - East</t>
  </si>
  <si>
    <t>Winston Hills</t>
  </si>
  <si>
    <t>North Rocks</t>
  </si>
  <si>
    <t>Epping - East</t>
  </si>
  <si>
    <t>Bunyip - Garfield</t>
  </si>
  <si>
    <t>Blue Haven - San Remo</t>
  </si>
  <si>
    <t>Calista</t>
  </si>
  <si>
    <t>Coramba - Nana Glen - Bucca</t>
  </si>
  <si>
    <t>Bankstown</t>
  </si>
  <si>
    <t>Dee Why - North Curl Curl</t>
  </si>
  <si>
    <t>Mount Barker Region</t>
  </si>
  <si>
    <t>Heathcote - Waterfall</t>
  </si>
  <si>
    <t>Strathalbyn Region</t>
  </si>
  <si>
    <t>Oyster Bay - Como - Jannali</t>
  </si>
  <si>
    <t>Hazelmere - Guildford</t>
  </si>
  <si>
    <t>Wattle Glen - Diamond Creek</t>
  </si>
  <si>
    <t>Serpentine - Jarrahdale</t>
  </si>
  <si>
    <t>Castle Hill</t>
  </si>
  <si>
    <t>Camden - Ellis Lane</t>
  </si>
  <si>
    <t>Macquarie Fields - Glenfield</t>
  </si>
  <si>
    <t>Lidcombe - Regents Park</t>
  </si>
  <si>
    <t>Oatlands - Dundas Valley</t>
  </si>
  <si>
    <t>Lurnea - Cartwright</t>
  </si>
  <si>
    <t>Golden Plains - South</t>
  </si>
  <si>
    <t>Sylvania - Taren Point</t>
  </si>
  <si>
    <t>Plenty - Yarrambat</t>
  </si>
  <si>
    <t>Engadine</t>
  </si>
  <si>
    <t>Wamberal - Forresters Beach</t>
  </si>
  <si>
    <t>West Wallsend - Barnsley - Killingworth</t>
  </si>
  <si>
    <t>Rockdale - Banksia</t>
  </si>
  <si>
    <t>Iluka - Burns Beach</t>
  </si>
  <si>
    <t>Concord West - North Strathfield</t>
  </si>
  <si>
    <t>Pymble</t>
  </si>
  <si>
    <t>Hunters Hill - Woolwich</t>
  </si>
  <si>
    <t>Mulgoa - Luddenham - Orchard Hills</t>
  </si>
  <si>
    <t>Horsley Park - Kemps Creek</t>
  </si>
  <si>
    <t>Smithfield - Wetherill Park</t>
  </si>
  <si>
    <t>Upwey - Tecoma</t>
  </si>
  <si>
    <t>Endeavour Hills - North</t>
  </si>
  <si>
    <t>Endeavour Hills - South</t>
  </si>
  <si>
    <t>Hoppers Crossing - North</t>
  </si>
  <si>
    <t>Beckenham - Kenwick - Langford</t>
  </si>
  <si>
    <t>Chittaway Bay - Tumbi Umbi</t>
  </si>
  <si>
    <t>Gosnells</t>
  </si>
  <si>
    <t>Kogarah Bay - Carlton - Allawah</t>
  </si>
  <si>
    <t>Lilli Pilli - Port Hacking - Dolans Bay</t>
  </si>
  <si>
    <t>Bayview - Elanora Heights</t>
  </si>
  <si>
    <t>Freshwater - Brookvale</t>
  </si>
  <si>
    <t>Panton Hill - St Andrews</t>
  </si>
  <si>
    <t>Narre Warren - South West</t>
  </si>
  <si>
    <t>Point Cook - East</t>
  </si>
  <si>
    <t>Bentley Park</t>
  </si>
  <si>
    <t>Bundall</t>
  </si>
  <si>
    <t>Calga - Kulnura</t>
  </si>
  <si>
    <t>Dayboro</t>
  </si>
  <si>
    <t>Revesby</t>
  </si>
  <si>
    <t>Northern Beaches</t>
  </si>
  <si>
    <t>Paralowie</t>
  </si>
  <si>
    <t>Healesville - Yarra Glen</t>
  </si>
  <si>
    <t>Thornlie</t>
  </si>
  <si>
    <t>Howard Springs</t>
  </si>
  <si>
    <t>Kuraby</t>
  </si>
  <si>
    <t>Terranora - North Tumblegum</t>
  </si>
  <si>
    <t>Maryland - Fletcher - Minmi</t>
  </si>
  <si>
    <t>Pacific Pines - Gaven</t>
  </si>
  <si>
    <t>Brunswick Heads - Ocean Shores</t>
  </si>
  <si>
    <t>Underwood</t>
  </si>
  <si>
    <t>Wahroonga - Warrawee</t>
  </si>
  <si>
    <t>Eumundi - Yandina</t>
  </si>
  <si>
    <t>Rosemeadow - Glen Alpine</t>
  </si>
  <si>
    <t>Port Kennedy</t>
  </si>
  <si>
    <t>Fig Tree Pocket</t>
  </si>
  <si>
    <t>Redlynch</t>
  </si>
  <si>
    <t>Glenhaven</t>
  </si>
  <si>
    <t>Arncliffe - Bardwell Valley</t>
  </si>
  <si>
    <t>Chester Hill - Sefton</t>
  </si>
  <si>
    <t>Avoca Beach - Copacabana</t>
  </si>
  <si>
    <t>Tuggerah - Kangy Angy</t>
  </si>
  <si>
    <t>Kingswood - Werrington</t>
  </si>
  <si>
    <t>Cabramatta - Lansvale</t>
  </si>
  <si>
    <t>Parafield Gardens</t>
  </si>
  <si>
    <t>Mill Park - North</t>
  </si>
  <si>
    <t>Aldinga</t>
  </si>
  <si>
    <t>Capalaba</t>
  </si>
  <si>
    <t>Roleystone</t>
  </si>
  <si>
    <t>West Pennant Hills</t>
  </si>
  <si>
    <t>Seven Hills - Toongabbie</t>
  </si>
  <si>
    <t>Narrabeen - Collaroy</t>
  </si>
  <si>
    <t>Golden Plains - North</t>
  </si>
  <si>
    <t>Gymea - Grays Point</t>
  </si>
  <si>
    <t>Bacchus Marsh Region</t>
  </si>
  <si>
    <t>Glenlee - Rockyview</t>
  </si>
  <si>
    <t>Agnes Water - Miriam Vale</t>
  </si>
  <si>
    <t>Saratoga - Davistown</t>
  </si>
  <si>
    <t>Currumbin Valley - Tallebudgera</t>
  </si>
  <si>
    <t>Blacktown (North) - Marayong</t>
  </si>
  <si>
    <t>Townsville - South</t>
  </si>
  <si>
    <t>Panania - Milperra - Picnic Point</t>
  </si>
  <si>
    <t>Mundaring</t>
  </si>
  <si>
    <t>Campbelltown - Woodbine</t>
  </si>
  <si>
    <t>Bakewell</t>
  </si>
  <si>
    <t>Badgerys Creek - Greendale</t>
  </si>
  <si>
    <t>Colyton - Oxley Park</t>
  </si>
  <si>
    <t>Sutherland - Kirrawee</t>
  </si>
  <si>
    <t>Bellbowrie - Moggill</t>
  </si>
  <si>
    <t>Gladstone Hinterland</t>
  </si>
  <si>
    <t>Niagara Park - Lisarow</t>
  </si>
  <si>
    <t>Molendinar</t>
  </si>
  <si>
    <t>Willoughby - Castle Cove - Northbridge</t>
  </si>
  <si>
    <t>Nairne</t>
  </si>
  <si>
    <t>Gordon - Killara</t>
  </si>
  <si>
    <t>Hackham - Onkaparinga Hills</t>
  </si>
  <si>
    <t>Leumeah - Minto Heights</t>
  </si>
  <si>
    <t>Craigie - Beldon</t>
  </si>
  <si>
    <t>Murwillumbah</t>
  </si>
  <si>
    <t>Padstow</t>
  </si>
  <si>
    <t>Belmore - Belfield</t>
  </si>
  <si>
    <t>Croydon Park - Enfield</t>
  </si>
  <si>
    <t>Regents Park - Heritage Park</t>
  </si>
  <si>
    <t>Jamisontown - South Penrith</t>
  </si>
  <si>
    <t>Morayfield</t>
  </si>
  <si>
    <t>Illawong - Alfords Point</t>
  </si>
  <si>
    <t>Landsborough</t>
  </si>
  <si>
    <t>Bendigo Region - South</t>
  </si>
  <si>
    <t>Noosa Hinterland</t>
  </si>
  <si>
    <t>Kilmore - Broadford</t>
  </si>
  <si>
    <t>Margaret River</t>
  </si>
  <si>
    <t>Rowville - Central</t>
  </si>
  <si>
    <t>Parmelia - Orelia</t>
  </si>
  <si>
    <t>Lilydale - Coldstream</t>
  </si>
  <si>
    <t>Waikiki</t>
  </si>
  <si>
    <t>Algester</t>
  </si>
  <si>
    <t>Seaham - Woodville</t>
  </si>
  <si>
    <t>Riverhills</t>
  </si>
  <si>
    <t>Strathfield South</t>
  </si>
  <si>
    <t>Edmonton</t>
  </si>
  <si>
    <t>Carlingford</t>
  </si>
  <si>
    <t>Lalor Park - Kings Langley</t>
  </si>
  <si>
    <t>Mascot - Eastlakes</t>
  </si>
  <si>
    <t>Kingsgrove (North) - Earlwood</t>
  </si>
  <si>
    <t>Narwee - Beverly Hills</t>
  </si>
  <si>
    <t>Caringbah - Lilli Pilli</t>
  </si>
  <si>
    <t>Galston - Laughtondale</t>
  </si>
  <si>
    <t>Mill Park - South</t>
  </si>
  <si>
    <t>Bankstown - North</t>
  </si>
  <si>
    <t>Boronia - The Basin</t>
  </si>
  <si>
    <t>Port Macquarie Region</t>
  </si>
  <si>
    <t>Bangalow</t>
  </si>
  <si>
    <t>Elimbah</t>
  </si>
  <si>
    <t>Mullumbimby</t>
  </si>
  <si>
    <t>Mawson Lakes - Globe Derby Park</t>
  </si>
  <si>
    <t>Pottsville</t>
  </si>
  <si>
    <t>Hackham West - Huntfield Heights</t>
  </si>
  <si>
    <t>Dover Heights</t>
  </si>
  <si>
    <t>Gidgegannup</t>
  </si>
  <si>
    <t>Turramurra</t>
  </si>
  <si>
    <t>Cooloongup</t>
  </si>
  <si>
    <t>Merrylands - Holroyd</t>
  </si>
  <si>
    <t>Sunbury - South</t>
  </si>
  <si>
    <t>Monbulk - Silvan</t>
  </si>
  <si>
    <t>Cessnock Region</t>
  </si>
  <si>
    <t>Thornton - Millers Forest</t>
  </si>
  <si>
    <t>Blacktown (East) - Kings Park</t>
  </si>
  <si>
    <t>Bouldercombe</t>
  </si>
  <si>
    <t>Mortdale - Penshurst</t>
  </si>
  <si>
    <t>Rockhampton Region - North</t>
  </si>
  <si>
    <t>St Marys - Colyton</t>
  </si>
  <si>
    <t>Currumbin Waters</t>
  </si>
  <si>
    <t>Riddells Creek</t>
  </si>
  <si>
    <t>Ormeau - Yatala</t>
  </si>
  <si>
    <t>Gordonvale - Trinity</t>
  </si>
  <si>
    <t>Burpengary - East</t>
  </si>
  <si>
    <t>Murwillumbah Region</t>
  </si>
  <si>
    <t>Salisbury North</t>
  </si>
  <si>
    <t>Peakhurst - Lugarno</t>
  </si>
  <si>
    <t>Dalyellup</t>
  </si>
  <si>
    <t>Lindfield - Roseville</t>
  </si>
  <si>
    <t>Dawesville - Bouvard</t>
  </si>
  <si>
    <t>Carrum - Patterson Lakes</t>
  </si>
  <si>
    <t>Mandurah - North</t>
  </si>
  <si>
    <t>Summerland Point - Gwandalan</t>
  </si>
  <si>
    <t>North Coogee</t>
  </si>
  <si>
    <t>Lismore Region</t>
  </si>
  <si>
    <t>Cherrybrook</t>
  </si>
  <si>
    <t>Kogarah</t>
  </si>
  <si>
    <t>Ashcroft - Busby - Miller</t>
  </si>
  <si>
    <t>Rockhampton Region - East</t>
  </si>
  <si>
    <t>Winchelsea</t>
  </si>
  <si>
    <t>Upper Coomera - Willow Vale</t>
  </si>
  <si>
    <t>Knoxfield - Scoresby</t>
  </si>
  <si>
    <t>Gowrie (Qld)</t>
  </si>
  <si>
    <t>Bacchus Marsh</t>
  </si>
  <si>
    <t>Swan View - Greenmount - Midvale</t>
  </si>
  <si>
    <t>Nollamara - Westminster</t>
  </si>
  <si>
    <t>Trinity Beach - Smithfield</t>
  </si>
  <si>
    <t>Macgregor (ACT)</t>
  </si>
  <si>
    <t>Mount Druitt - Whalan</t>
  </si>
  <si>
    <t>Canterbury (South) - Campsie</t>
  </si>
  <si>
    <t>Lane Cove - Greenwich</t>
  </si>
  <si>
    <t>Hornsby - Waitara</t>
  </si>
  <si>
    <t>Sunnybank Hills</t>
  </si>
  <si>
    <t>Ferntree Gully (South) - Upper Ferntree Gully</t>
  </si>
  <si>
    <t>Normanhurst - Thornleigh - Westleigh</t>
  </si>
  <si>
    <t>Ryde - Putney</t>
  </si>
  <si>
    <t>Benowa</t>
  </si>
  <si>
    <t>Miranda - Yowie Bay</t>
  </si>
  <si>
    <t>Loganholme - Tanah Merah</t>
  </si>
  <si>
    <t>Erskineville - Alexandria</t>
  </si>
  <si>
    <t>Palmwoods</t>
  </si>
  <si>
    <t>Forestville - Killarney Heights</t>
  </si>
  <si>
    <t>Kilkivan</t>
  </si>
  <si>
    <t>Toongabbie - Constitution Hill</t>
  </si>
  <si>
    <t>Mallala</t>
  </si>
  <si>
    <t>Research - North Warrandyte</t>
  </si>
  <si>
    <t>Cannington - Queens Park</t>
  </si>
  <si>
    <t>Jandakot</t>
  </si>
  <si>
    <t>Toodyay</t>
  </si>
  <si>
    <t>Lennox Head - Skennars Head</t>
  </si>
  <si>
    <t>Robertson - Fitzroy Falls</t>
  </si>
  <si>
    <t>Lakemba - Wiley Park</t>
  </si>
  <si>
    <t>Bradbury - Wedderburn</t>
  </si>
  <si>
    <t>Maiden Gully</t>
  </si>
  <si>
    <t>Lidcombe</t>
  </si>
  <si>
    <t>Doncaster East (North)</t>
  </si>
  <si>
    <t>Moorabbin - Heatherton</t>
  </si>
  <si>
    <t>Tingalpa</t>
  </si>
  <si>
    <t>Mosman</t>
  </si>
  <si>
    <t>Gisborne</t>
  </si>
  <si>
    <t>Macedon</t>
  </si>
  <si>
    <t>Gladstone Park - Westmeadows</t>
  </si>
  <si>
    <t>Helensvale</t>
  </si>
  <si>
    <t>Forest Lake - Doolandella</t>
  </si>
  <si>
    <t>Croydon Hills - Warranwood</t>
  </si>
  <si>
    <t>Cornubia - Carbrook</t>
  </si>
  <si>
    <t>Seaforth - Calen</t>
  </si>
  <si>
    <t>Belmont - Gumdale</t>
  </si>
  <si>
    <t>Munno Para West - Angle Vale</t>
  </si>
  <si>
    <t>Kanimbla - Mooroobool</t>
  </si>
  <si>
    <t>Queanbeyan Region</t>
  </si>
  <si>
    <t>Wyoming</t>
  </si>
  <si>
    <t>Sans Souci - Ramsgate</t>
  </si>
  <si>
    <t>Concord - Mortlake - Cabarita</t>
  </si>
  <si>
    <t>Lara</t>
  </si>
  <si>
    <t>Torquay</t>
  </si>
  <si>
    <t>Woolaware - Burraneer</t>
  </si>
  <si>
    <t>Grafton Region</t>
  </si>
  <si>
    <t>Forster-Tuncurry Region</t>
  </si>
  <si>
    <t>Southern Highlands</t>
  </si>
  <si>
    <t>Girraween - Westmead</t>
  </si>
  <si>
    <t>Eastwood - Denistone</t>
  </si>
  <si>
    <t>Nerang - Mount Nathan</t>
  </si>
  <si>
    <t>Lockyer Valley - East</t>
  </si>
  <si>
    <t>Pioneer Valley</t>
  </si>
  <si>
    <t>Hastings - Somers</t>
  </si>
  <si>
    <t>Wamuran</t>
  </si>
  <si>
    <t>Birkdale</t>
  </si>
  <si>
    <t>Narangba</t>
  </si>
  <si>
    <t>Box Head - MacMasters Beach</t>
  </si>
  <si>
    <t>Capel</t>
  </si>
  <si>
    <t>Dapto - Avondale</t>
  </si>
  <si>
    <t>Warnbro</t>
  </si>
  <si>
    <t>Albion Park Rail</t>
  </si>
  <si>
    <t>Byron Bay</t>
  </si>
  <si>
    <t>Castle Hill - North</t>
  </si>
  <si>
    <t>Tweed Heads - South</t>
  </si>
  <si>
    <t>Chatswood (West) - Lane Cove North</t>
  </si>
  <si>
    <t>Gordon (Vic.)</t>
  </si>
  <si>
    <t>Korumburra</t>
  </si>
  <si>
    <t>Auburn - Central</t>
  </si>
  <si>
    <t>Warrandyte - Wonga Park</t>
  </si>
  <si>
    <t>Murarrie</t>
  </si>
  <si>
    <t>Bateau Bay - Killarney Vale</t>
  </si>
  <si>
    <t>Strathfield</t>
  </si>
  <si>
    <t>Emu Plains - Leonay</t>
  </si>
  <si>
    <t>Booral - River Heads</t>
  </si>
  <si>
    <t>Gladesville - Huntleys Point</t>
  </si>
  <si>
    <t>Craignish - Dundowran Beach</t>
  </si>
  <si>
    <t>Cronulla - Kurnell - Bundeena</t>
  </si>
  <si>
    <t>Sheidow Park - Trott Park</t>
  </si>
  <si>
    <t>Mount Baw Baw Region</t>
  </si>
  <si>
    <t>Helena Valley - Koongamia</t>
  </si>
  <si>
    <t>Chelsea - Bonbeach</t>
  </si>
  <si>
    <t>Geraldton - East</t>
  </si>
  <si>
    <t>Isabella Plains</t>
  </si>
  <si>
    <t>Hendra</t>
  </si>
  <si>
    <t>Wauchope</t>
  </si>
  <si>
    <t>Casino Region</t>
  </si>
  <si>
    <t>Malabar - La Perouse - Chifley</t>
  </si>
  <si>
    <t>Oatley - Hurstville Grove</t>
  </si>
  <si>
    <t>Strathfieldsaye</t>
  </si>
  <si>
    <t>Putney</t>
  </si>
  <si>
    <t>Williamtown - Medowie - Karuah</t>
  </si>
  <si>
    <t>Glendale - Cardiff - Hillsborough</t>
  </si>
  <si>
    <t>Wagga Wagga - North</t>
  </si>
  <si>
    <t>Narre Warren - North East</t>
  </si>
  <si>
    <t>Moss Vale - Berrima</t>
  </si>
  <si>
    <t>Colac Region</t>
  </si>
  <si>
    <t>Kingsgrove (South) - Bardwell Park</t>
  </si>
  <si>
    <t>Woodford - D'Aguilar</t>
  </si>
  <si>
    <t>Leichhardt - Annandale</t>
  </si>
  <si>
    <t>Gympie Region</t>
  </si>
  <si>
    <t>North Ryde - East Ryde</t>
  </si>
  <si>
    <t>Ingle Farm</t>
  </si>
  <si>
    <t>Leopold</t>
  </si>
  <si>
    <t>Morphett Vale - West</t>
  </si>
  <si>
    <t>Cheltenham - Highett (West)</t>
  </si>
  <si>
    <t>Kelmscott</t>
  </si>
  <si>
    <t>Donvale - Park Orchards</t>
  </si>
  <si>
    <t>Clarinda - Oakleigh South</t>
  </si>
  <si>
    <t>Noble Park - West</t>
  </si>
  <si>
    <t>Rockhampton Region - West</t>
  </si>
  <si>
    <t>Yass Region</t>
  </si>
  <si>
    <t>Middle Swan - Herne Hill</t>
  </si>
  <si>
    <t>Point Clare - Koolewong</t>
  </si>
  <si>
    <t>Lesmurdie - Bickley - Carmel</t>
  </si>
  <si>
    <t>Thirroul - Austinmer - Coalcliff</t>
  </si>
  <si>
    <t>Brighton - Pontville</t>
  </si>
  <si>
    <t>Banks</t>
  </si>
  <si>
    <t>Theodore</t>
  </si>
  <si>
    <t>Rockbank - Mount Cottrell</t>
  </si>
  <si>
    <t>Lockington - Gunbower</t>
  </si>
  <si>
    <t>Middle Park - Jamboree Heights</t>
  </si>
  <si>
    <t>Seventeen Mile Rocks - Sinnamon Park</t>
  </si>
  <si>
    <t>Ferntree Gully (North)</t>
  </si>
  <si>
    <t>Ballina Region</t>
  </si>
  <si>
    <t>Riverwood</t>
  </si>
  <si>
    <t>Daylesford</t>
  </si>
  <si>
    <t>St Albans - South</t>
  </si>
  <si>
    <t>Kin Kora - Sun Valley</t>
  </si>
  <si>
    <t>Carrara</t>
  </si>
  <si>
    <t>Runcorn</t>
  </si>
  <si>
    <t>Ashmore</t>
  </si>
  <si>
    <t>Bulimba</t>
  </si>
  <si>
    <t>Chambers Flat - Logan Reserve</t>
  </si>
  <si>
    <t>Clifton Beach - Kewarra Beach</t>
  </si>
  <si>
    <t>Glass House Mountains</t>
  </si>
  <si>
    <t>Queanbeyan West - Jerrabomberra</t>
  </si>
  <si>
    <t>Para Hills</t>
  </si>
  <si>
    <t>Terrigal - North Avoca</t>
  </si>
  <si>
    <t>Morphett Vale - East</t>
  </si>
  <si>
    <t>Dubbo Region</t>
  </si>
  <si>
    <t>Australind - Leschenault</t>
  </si>
  <si>
    <t>Dungog</t>
  </si>
  <si>
    <t>South Lake - Cockburn Central</t>
  </si>
  <si>
    <t>Forde</t>
  </si>
  <si>
    <t>Lilyfield - Rozelle</t>
  </si>
  <si>
    <t>Blacktown (West)</t>
  </si>
  <si>
    <t>Canterbury (North) - Ashbury</t>
  </si>
  <si>
    <t>Mordialloc - Parkdale</t>
  </si>
  <si>
    <t>Ascot</t>
  </si>
  <si>
    <t>Brinsmead</t>
  </si>
  <si>
    <t>Castlemaine Region</t>
  </si>
  <si>
    <t>Woonona - Bulli - Russell Vale</t>
  </si>
  <si>
    <t>Bendigo Region - North</t>
  </si>
  <si>
    <t>Katoomba - Leura</t>
  </si>
  <si>
    <t>North Parramatta</t>
  </si>
  <si>
    <t>Pennant Hills - Cheltenham</t>
  </si>
  <si>
    <t>White Hills - Ascot</t>
  </si>
  <si>
    <t>Chiltern - Indigo Valley</t>
  </si>
  <si>
    <t>Brighton (Vic.)</t>
  </si>
  <si>
    <t>Bundoora - East</t>
  </si>
  <si>
    <t>Parkwood</t>
  </si>
  <si>
    <t>Branyan - Kensington</t>
  </si>
  <si>
    <t>Berwick - North</t>
  </si>
  <si>
    <t>Davoren Park</t>
  </si>
  <si>
    <t>Point Nepean</t>
  </si>
  <si>
    <t>Dardanup</t>
  </si>
  <si>
    <t>Wellington Point</t>
  </si>
  <si>
    <t>Heathridge - Connolly</t>
  </si>
  <si>
    <t>Taigum - Fitzgibbon</t>
  </si>
  <si>
    <t>Freshwater - Stratford</t>
  </si>
  <si>
    <t>Bathurst Region</t>
  </si>
  <si>
    <t>Kincumber - Picketts Valley</t>
  </si>
  <si>
    <t>Singleton Region</t>
  </si>
  <si>
    <t>Branxton - Greta - Pokolbin</t>
  </si>
  <si>
    <t>Bankstown - South</t>
  </si>
  <si>
    <t>Goonellabah</t>
  </si>
  <si>
    <t>Pendle Hill - Girraween</t>
  </si>
  <si>
    <t>Waterloo - Beaconsfield</t>
  </si>
  <si>
    <t>Monterey - Brighton-le-Sands - Kyeemagh</t>
  </si>
  <si>
    <t>Drummoyne - Rodd Point</t>
  </si>
  <si>
    <t>Springwood - Winmalee</t>
  </si>
  <si>
    <t>Glenroy - Hadfield</t>
  </si>
  <si>
    <t>Merrimac</t>
  </si>
  <si>
    <t>Shepparton Region - East</t>
  </si>
  <si>
    <t>Edens Landing - Holmview</t>
  </si>
  <si>
    <t>Eight Mile Plains</t>
  </si>
  <si>
    <t>Kelso</t>
  </si>
  <si>
    <t>Nambucca Heads Region</t>
  </si>
  <si>
    <t>Craigmore - Blakeview</t>
  </si>
  <si>
    <t>West Ryde - Meadowbank</t>
  </si>
  <si>
    <t>Royal Park - Hendon - Albert Park</t>
  </si>
  <si>
    <t>Hoppers Crossing - South</t>
  </si>
  <si>
    <t>Light</t>
  </si>
  <si>
    <t>Brighton (Qld)</t>
  </si>
  <si>
    <t>McKail - Willyung</t>
  </si>
  <si>
    <t>Shellharbour - Oak Flats</t>
  </si>
  <si>
    <t>Southern Midlands</t>
  </si>
  <si>
    <t>Ulladulla Region</t>
  </si>
  <si>
    <t>Moulden</t>
  </si>
  <si>
    <t>Rose Bay - Vaucluse - Watsons Bay</t>
  </si>
  <si>
    <t>Blaxland - Warrimoo - Lapstone</t>
  </si>
  <si>
    <t>Drouin</t>
  </si>
  <si>
    <t>Castle Hill - South</t>
  </si>
  <si>
    <t>Wynnum West - Hemmant</t>
  </si>
  <si>
    <t>Lethbridge Park - Tregear</t>
  </si>
  <si>
    <t>St Leonards - Naremburn</t>
  </si>
  <si>
    <t>Grovedale</t>
  </si>
  <si>
    <t>Mansfield (Vic.)</t>
  </si>
  <si>
    <t>Seymour Region</t>
  </si>
  <si>
    <t>Wangaratta Region</t>
  </si>
  <si>
    <t>Benalla Region</t>
  </si>
  <si>
    <t>Yackandandah</t>
  </si>
  <si>
    <t>Epping - South</t>
  </si>
  <si>
    <t>Bega-Eden Hinterland</t>
  </si>
  <si>
    <t>Walkerston - Eton</t>
  </si>
  <si>
    <t>Gorokan - Kanwal - Charmhaven</t>
  </si>
  <si>
    <t>Bli Bli</t>
  </si>
  <si>
    <t>Barossa - Angaston</t>
  </si>
  <si>
    <t>Paddington - Moore Park</t>
  </si>
  <si>
    <t>Busselton Region</t>
  </si>
  <si>
    <t>Glen Iris - East</t>
  </si>
  <si>
    <t>Carabooda - Pinjar</t>
  </si>
  <si>
    <t>Edithvale - Aspendale</t>
  </si>
  <si>
    <t>Canning Vale - West</t>
  </si>
  <si>
    <t>Montmorency - Briar Hill</t>
  </si>
  <si>
    <t>Dodges Ferry - Lewisham</t>
  </si>
  <si>
    <t>Derwent Valley</t>
  </si>
  <si>
    <t>St Albans - North</t>
  </si>
  <si>
    <t>Norfolk Island</t>
  </si>
  <si>
    <t>Bracken Ridge</t>
  </si>
  <si>
    <t>Brookfield - Kenmore Hills</t>
  </si>
  <si>
    <t>Erina - Green Point</t>
  </si>
  <si>
    <t>Budgewoi - Buff Point - Halekulani</t>
  </si>
  <si>
    <t>Anna Bay</t>
  </si>
  <si>
    <t>Tweed Heads</t>
  </si>
  <si>
    <t>Mittagong</t>
  </si>
  <si>
    <t>Balmain</t>
  </si>
  <si>
    <t>Richmond - Clarendon</t>
  </si>
  <si>
    <t>Liverpool - Warwick Farm</t>
  </si>
  <si>
    <t>Delacombe</t>
  </si>
  <si>
    <t>Kuranda</t>
  </si>
  <si>
    <t>Thorneside</t>
  </si>
  <si>
    <t>Clear Island Waters</t>
  </si>
  <si>
    <t>Victoria Point</t>
  </si>
  <si>
    <t>Shailer Park</t>
  </si>
  <si>
    <t>Boondall</t>
  </si>
  <si>
    <t>Samford Valley</t>
  </si>
  <si>
    <t>Northgate - Virginia</t>
  </si>
  <si>
    <t>Mountain Creek</t>
  </si>
  <si>
    <t>Rocklea - Acacia Ridge</t>
  </si>
  <si>
    <t>Northgate - Oakden - Gilles Plains</t>
  </si>
  <si>
    <t>The Gap</t>
  </si>
  <si>
    <t>Pooraka - Cavan</t>
  </si>
  <si>
    <t>Eurobodalla Hinterland</t>
  </si>
  <si>
    <t>Pinjarra</t>
  </si>
  <si>
    <t>Crace</t>
  </si>
  <si>
    <t>Bellingen</t>
  </si>
  <si>
    <t>Castle Hill - Central</t>
  </si>
  <si>
    <t>Dubbo - West</t>
  </si>
  <si>
    <t>Hornsby - West</t>
  </si>
  <si>
    <t>Maitland - North</t>
  </si>
  <si>
    <t>Pagewood - Hillsdale - Daceyville</t>
  </si>
  <si>
    <t>Woollahra</t>
  </si>
  <si>
    <t>Blackheath - Megalong Valley</t>
  </si>
  <si>
    <t>Alfredton</t>
  </si>
  <si>
    <t>Broadbeach Waters</t>
  </si>
  <si>
    <t>Buninyong</t>
  </si>
  <si>
    <t>Elanora</t>
  </si>
  <si>
    <t>Jacobs Well - Alberton</t>
  </si>
  <si>
    <t>Clifton Springs</t>
  </si>
  <si>
    <t>Airlie - Whitsundays</t>
  </si>
  <si>
    <t>Beerwah</t>
  </si>
  <si>
    <t>Deagon</t>
  </si>
  <si>
    <t>Gin Gin</t>
  </si>
  <si>
    <t>Norman Park</t>
  </si>
  <si>
    <t>Willunga</t>
  </si>
  <si>
    <t>Goulburn Region</t>
  </si>
  <si>
    <t>Yankalilla</t>
  </si>
  <si>
    <t>Nowra</t>
  </si>
  <si>
    <t>Eaton - Pelican Point</t>
  </si>
  <si>
    <t>Wentworth Falls</t>
  </si>
  <si>
    <t>Currambine - Kinross</t>
  </si>
  <si>
    <t>Bentleigh - McKinnon</t>
  </si>
  <si>
    <t>Greenwood - Warwick</t>
  </si>
  <si>
    <t>Parkwood - Ferndale - Lynwood</t>
  </si>
  <si>
    <t>Ashwood - Chadstone</t>
  </si>
  <si>
    <t>Virginia</t>
  </si>
  <si>
    <t>Seddon - Kingsville</t>
  </si>
  <si>
    <t>Ngunnawal</t>
  </si>
  <si>
    <t>Shepparton - South</t>
  </si>
  <si>
    <t>Richardson</t>
  </si>
  <si>
    <t>Redland Islands</t>
  </si>
  <si>
    <t>Bridgeman Downs</t>
  </si>
  <si>
    <t>Hawthorne</t>
  </si>
  <si>
    <t>Korora - Emerald Beach</t>
  </si>
  <si>
    <t>St Georges Basin - Erowal Bay</t>
  </si>
  <si>
    <t>Oakleigh - Huntingdale</t>
  </si>
  <si>
    <t>Shepparton Region - West</t>
  </si>
  <si>
    <t>Hamilton (Qld)</t>
  </si>
  <si>
    <t>Unanderra - Mount Kembla</t>
  </si>
  <si>
    <t>Caringbah</t>
  </si>
  <si>
    <t>Bonnells Bay - Silverwater</t>
  </si>
  <si>
    <t>Woronora Heights</t>
  </si>
  <si>
    <t>Petersham - Stanmore</t>
  </si>
  <si>
    <t>Ashfield</t>
  </si>
  <si>
    <t>Northmead</t>
  </si>
  <si>
    <t>Bruthen - Omeo</t>
  </si>
  <si>
    <t>Malvern - Glen Iris</t>
  </si>
  <si>
    <t>Jindalee - Mount Ommaney</t>
  </si>
  <si>
    <t>Daisy Hill</t>
  </si>
  <si>
    <t>Balmoral</t>
  </si>
  <si>
    <t>Maroochy Hinterland</t>
  </si>
  <si>
    <t>Karabar</t>
  </si>
  <si>
    <t>Salisbury East</t>
  </si>
  <si>
    <t>Bathurst - East</t>
  </si>
  <si>
    <t>Padbury</t>
  </si>
  <si>
    <t>Marrickville</t>
  </si>
  <si>
    <t>Coogee</t>
  </si>
  <si>
    <t>Burwood - Croydon</t>
  </si>
  <si>
    <t>Wulagi</t>
  </si>
  <si>
    <t>Dulwich Hill - Lewisham</t>
  </si>
  <si>
    <t>Cremorne - Cammeray</t>
  </si>
  <si>
    <t>Waitara - Wahroonga (West)</t>
  </si>
  <si>
    <t>Yea</t>
  </si>
  <si>
    <t>Wahroonga (East) - Warrawee</t>
  </si>
  <si>
    <t>Cheltenham - Highett (East)</t>
  </si>
  <si>
    <t>West Footscray - Tottenham</t>
  </si>
  <si>
    <t>Upper Kedron - Ferny Grove</t>
  </si>
  <si>
    <t>Grange</t>
  </si>
  <si>
    <t>Maitland</t>
  </si>
  <si>
    <t>Doncaster East (South)</t>
  </si>
  <si>
    <t>Albury - East</t>
  </si>
  <si>
    <t>Tamworth - West</t>
  </si>
  <si>
    <t>Five Dock - Abbotsford</t>
  </si>
  <si>
    <t>Kyneton</t>
  </si>
  <si>
    <t>Camira - Gailes</t>
  </si>
  <si>
    <t>Woodend</t>
  </si>
  <si>
    <t>Springfield</t>
  </si>
  <si>
    <t>Ocean Grove - Barwon Heads</t>
  </si>
  <si>
    <t>Deeragun</t>
  </si>
  <si>
    <t>Bundaberg Region - North</t>
  </si>
  <si>
    <t>Lobethal - Woodside</t>
  </si>
  <si>
    <t>Greenwith</t>
  </si>
  <si>
    <t>Seaford (Vic.)</t>
  </si>
  <si>
    <t>Lyndoch</t>
  </si>
  <si>
    <t>Nudgee - Banyo</t>
  </si>
  <si>
    <t>Old Beach - Otago</t>
  </si>
  <si>
    <t>Lake Munmorah - Mannering Park</t>
  </si>
  <si>
    <t>Franklin</t>
  </si>
  <si>
    <t>Kiama Downs - Minnamurra</t>
  </si>
  <si>
    <t>Kempsey Region</t>
  </si>
  <si>
    <t>Belmont - Bennetts Green</t>
  </si>
  <si>
    <t>Kyogle</t>
  </si>
  <si>
    <t>Bidwill - Hebersham - Emerton</t>
  </si>
  <si>
    <t>Sydney - Haymarket - The Rocks</t>
  </si>
  <si>
    <t>Bondi Beach - North Bondi</t>
  </si>
  <si>
    <t>Bondi Junction - Waverly</t>
  </si>
  <si>
    <t>Maroubra</t>
  </si>
  <si>
    <t>Beechworth</t>
  </si>
  <si>
    <t>Bentleigh East (North)</t>
  </si>
  <si>
    <t>Bright - Mount Beauty</t>
  </si>
  <si>
    <t>Phillip Island</t>
  </si>
  <si>
    <t>Surrey Hills (West) - Canterbury</t>
  </si>
  <si>
    <t>Bundoora - West</t>
  </si>
  <si>
    <t>Glen Waverley - West</t>
  </si>
  <si>
    <t>Irymple</t>
  </si>
  <si>
    <t>Ormiston</t>
  </si>
  <si>
    <t>Manly West</t>
  </si>
  <si>
    <t>Otway</t>
  </si>
  <si>
    <t>Ashgrove</t>
  </si>
  <si>
    <t>Yorkeys Knob - Machans Beach</t>
  </si>
  <si>
    <t>Karalee - Barellan Point</t>
  </si>
  <si>
    <t>Sawtell - Boambee</t>
  </si>
  <si>
    <t>Ripley</t>
  </si>
  <si>
    <t>Maitland - West</t>
  </si>
  <si>
    <t>Crestmead</t>
  </si>
  <si>
    <t>Mayfield - Warabrook</t>
  </si>
  <si>
    <t>Cashmere</t>
  </si>
  <si>
    <t>Bowral</t>
  </si>
  <si>
    <t>Bohle Plains</t>
  </si>
  <si>
    <t>Heathcote</t>
  </si>
  <si>
    <t>Port Adelaide</t>
  </si>
  <si>
    <t>Glen Forrest - Darlington</t>
  </si>
  <si>
    <t>Belmont - Ascot - Redcliffe</t>
  </si>
  <si>
    <t>Sandringham - Black Rock</t>
  </si>
  <si>
    <t>Coolbellup</t>
  </si>
  <si>
    <t>Dunlop</t>
  </si>
  <si>
    <t>Brisbane City</t>
  </si>
  <si>
    <t>Bardon</t>
  </si>
  <si>
    <t>Earlville - Bayview Heights</t>
  </si>
  <si>
    <t>Taree Region</t>
  </si>
  <si>
    <t>Tamworth Region</t>
  </si>
  <si>
    <t>Double Bay - Bellevue Hill</t>
  </si>
  <si>
    <t>Randwick</t>
  </si>
  <si>
    <t>Epping - North Epping</t>
  </si>
  <si>
    <t>West Wodonga</t>
  </si>
  <si>
    <t>Ashburton (Vic.)</t>
  </si>
  <si>
    <t>Orange - North</t>
  </si>
  <si>
    <t>Noble Park - East</t>
  </si>
  <si>
    <t>Mount Hutton - Windale</t>
  </si>
  <si>
    <t>Macquarie Park - Marsfield</t>
  </si>
  <si>
    <t>Trafalgar (Vic.)</t>
  </si>
  <si>
    <t>Varsity Lakes</t>
  </si>
  <si>
    <t>Caloundra - West</t>
  </si>
  <si>
    <t>Cambooya - Wyreema</t>
  </si>
  <si>
    <t>Reynella</t>
  </si>
  <si>
    <t>Ormond - Glen Huntly</t>
  </si>
  <si>
    <t>Donnybrook - Balingup</t>
  </si>
  <si>
    <t>Greenfields</t>
  </si>
  <si>
    <t>Willetton</t>
  </si>
  <si>
    <t>Quoiba - Spreyton</t>
  </si>
  <si>
    <t>Wynnum</t>
  </si>
  <si>
    <t>Wavell Heights</t>
  </si>
  <si>
    <t>Orange Region</t>
  </si>
  <si>
    <t>Kurri Kurri - Abermain</t>
  </si>
  <si>
    <t>Lismore</t>
  </si>
  <si>
    <t>Bondi - Tamarama - Bronte</t>
  </si>
  <si>
    <t>Haberfield - Summer Hill</t>
  </si>
  <si>
    <t>Loftus - Yarrawarrah</t>
  </si>
  <si>
    <t>Chatswood (East) - Artarmon</t>
  </si>
  <si>
    <t>Newcomb - Moolap</t>
  </si>
  <si>
    <t>Mitcham (Vic.)</t>
  </si>
  <si>
    <t>Ardeer - Albion</t>
  </si>
  <si>
    <t>Werribee - West</t>
  </si>
  <si>
    <t>Rosebud - McCrae</t>
  </si>
  <si>
    <t>Moyne - West</t>
  </si>
  <si>
    <t>Manly - Lota</t>
  </si>
  <si>
    <t>Salisbury</t>
  </si>
  <si>
    <t>Camp Hill</t>
  </si>
  <si>
    <t>Redwood Park</t>
  </si>
  <si>
    <t>Holland Park West</t>
  </si>
  <si>
    <t>Seaford (SA)</t>
  </si>
  <si>
    <t>Wishart</t>
  </si>
  <si>
    <t>East Fremantle</t>
  </si>
  <si>
    <t>Westlake</t>
  </si>
  <si>
    <t>Chisholm</t>
  </si>
  <si>
    <t>Woolgoolga - Arrawarra</t>
  </si>
  <si>
    <t>Bulahdelah - Stroud</t>
  </si>
  <si>
    <t>Wingham</t>
  </si>
  <si>
    <t>Tenterfield</t>
  </si>
  <si>
    <t>Regents Park</t>
  </si>
  <si>
    <t>Casino</t>
  </si>
  <si>
    <t>Parramatta - Rosehill</t>
  </si>
  <si>
    <t>Foster</t>
  </si>
  <si>
    <t>Croydon - East</t>
  </si>
  <si>
    <t>Karana Downs</t>
  </si>
  <si>
    <t>Reservoir - East</t>
  </si>
  <si>
    <t>Proserpine</t>
  </si>
  <si>
    <t>Reservoir - West</t>
  </si>
  <si>
    <t>McLaren Vale</t>
  </si>
  <si>
    <t>Moira</t>
  </si>
  <si>
    <t>Withers - Usher</t>
  </si>
  <si>
    <t>Chermside West</t>
  </si>
  <si>
    <t>Noranda</t>
  </si>
  <si>
    <t>Holland Park</t>
  </si>
  <si>
    <t>Kalamunda - Maida Vale - Gooseberry Hill</t>
  </si>
  <si>
    <t>Wyong</t>
  </si>
  <si>
    <t>Wanguri</t>
  </si>
  <si>
    <t>Kingscliff - Fingal Head</t>
  </si>
  <si>
    <t>Surrey Hills (East) - Mont Albert</t>
  </si>
  <si>
    <t>Caulfield - South</t>
  </si>
  <si>
    <t>Ivanhoe East - Eaglemont</t>
  </si>
  <si>
    <t>Mount Waverley - South</t>
  </si>
  <si>
    <t>Ryde</t>
  </si>
  <si>
    <t>Merbein</t>
  </si>
  <si>
    <t>Red Cliffs</t>
  </si>
  <si>
    <t>Aspley</t>
  </si>
  <si>
    <t>Croydon - West</t>
  </si>
  <si>
    <t>Geebung</t>
  </si>
  <si>
    <t>Sunnybank</t>
  </si>
  <si>
    <t>Mitchelton</t>
  </si>
  <si>
    <t>Woy Woy - Blackwall</t>
  </si>
  <si>
    <t>Sarina</t>
  </si>
  <si>
    <t>Coffs Harbour - North</t>
  </si>
  <si>
    <t>Kilcoy</t>
  </si>
  <si>
    <t>Albury Region</t>
  </si>
  <si>
    <t>Coolum Beach</t>
  </si>
  <si>
    <t>Armidale Region - South</t>
  </si>
  <si>
    <t>Adelaide Hills</t>
  </si>
  <si>
    <t>Morisset - Cooranbong</t>
  </si>
  <si>
    <t>Mandurah - East</t>
  </si>
  <si>
    <t>Wangi Wangi - Rathmines</t>
  </si>
  <si>
    <t>Morley</t>
  </si>
  <si>
    <t>Wagga Wagga - South</t>
  </si>
  <si>
    <t>Woodroffe</t>
  </si>
  <si>
    <t>North Nowra - Bomaderry</t>
  </si>
  <si>
    <t>Ulladulla</t>
  </si>
  <si>
    <t>Manly - Fairlight</t>
  </si>
  <si>
    <t>Leongatha</t>
  </si>
  <si>
    <t>Yarrawonga</t>
  </si>
  <si>
    <t>Mooroopna</t>
  </si>
  <si>
    <t>Queanbeyan</t>
  </si>
  <si>
    <t>Jindabyne - Berridale</t>
  </si>
  <si>
    <t>Lithgow Region</t>
  </si>
  <si>
    <t>Port Macquarie - East</t>
  </si>
  <si>
    <t>Wodonga</t>
  </si>
  <si>
    <t>Mount Sheridan</t>
  </si>
  <si>
    <t>Arundel</t>
  </si>
  <si>
    <t>Niddrie - Essendon West</t>
  </si>
  <si>
    <t>Browns Plains</t>
  </si>
  <si>
    <t>Hillcrest</t>
  </si>
  <si>
    <t>Warrnambool - North</t>
  </si>
  <si>
    <t>Nambour</t>
  </si>
  <si>
    <t>Salisbury - Nathan</t>
  </si>
  <si>
    <t>Augusta</t>
  </si>
  <si>
    <t>Kenmore</t>
  </si>
  <si>
    <t>Floreat</t>
  </si>
  <si>
    <t>Warilla</t>
  </si>
  <si>
    <t>Bassendean - Eden Hill - Ashfield</t>
  </si>
  <si>
    <t>Corrimal - Tarrawanna - Bellambi</t>
  </si>
  <si>
    <t>Mullaloo - Kallaroo</t>
  </si>
  <si>
    <t>Valentine - Eleebana</t>
  </si>
  <si>
    <t>Stirling - Osborne Park</t>
  </si>
  <si>
    <t>Wagga Wagga Region</t>
  </si>
  <si>
    <t>Hamilton Hill</t>
  </si>
  <si>
    <t>Darlinghurst</t>
  </si>
  <si>
    <t>Gingin - Dandaragan</t>
  </si>
  <si>
    <t>Nagambie</t>
  </si>
  <si>
    <t>Warragul</t>
  </si>
  <si>
    <t>Essendon - Aberfeldie</t>
  </si>
  <si>
    <t>Wiley Park</t>
  </si>
  <si>
    <t>Viewbank - Yallambie</t>
  </si>
  <si>
    <t>Werribee - South</t>
  </si>
  <si>
    <t>Echuca</t>
  </si>
  <si>
    <t>McDowall</t>
  </si>
  <si>
    <t>Carindale</t>
  </si>
  <si>
    <t>Mount Gravatt</t>
  </si>
  <si>
    <t>Moorooka</t>
  </si>
  <si>
    <t>Chelmer - Graceville</t>
  </si>
  <si>
    <t>Burleigh Waters</t>
  </si>
  <si>
    <t>Morningside - Seven Hills</t>
  </si>
  <si>
    <t>Currumbin - Tugun</t>
  </si>
  <si>
    <t>Paddington - Milton</t>
  </si>
  <si>
    <t>Mount Warren Park</t>
  </si>
  <si>
    <t>Braidwood</t>
  </si>
  <si>
    <t>Sunshine Beach</t>
  </si>
  <si>
    <t>Batemans Bay</t>
  </si>
  <si>
    <t>Peregian Beach - Marcus Beach</t>
  </si>
  <si>
    <t>Moruya - Tuross Head</t>
  </si>
  <si>
    <t>Maryborough Region - South</t>
  </si>
  <si>
    <t>Charlestown - Dudley</t>
  </si>
  <si>
    <t>Gawler - North</t>
  </si>
  <si>
    <t>Highton</t>
  </si>
  <si>
    <t>Elizabeth East</t>
  </si>
  <si>
    <t>Wonthaggi - Inverloch</t>
  </si>
  <si>
    <t>Smithfield - Elizabeth North</t>
  </si>
  <si>
    <t>Rosedale</t>
  </si>
  <si>
    <t>Marino - Seaview Downs</t>
  </si>
  <si>
    <t>Beverley</t>
  </si>
  <si>
    <t>Waroona</t>
  </si>
  <si>
    <t>Geraldton - North</t>
  </si>
  <si>
    <t>South Arm</t>
  </si>
  <si>
    <t>Gray</t>
  </si>
  <si>
    <t>Kedron - Gordon Park</t>
  </si>
  <si>
    <t>Macgregor (Qld)</t>
  </si>
  <si>
    <t>Corinda</t>
  </si>
  <si>
    <t>Gosford - Springfield</t>
  </si>
  <si>
    <t>Bolton Point - Teralba</t>
  </si>
  <si>
    <t>Lemon Tree Passage - Tanilba Bay</t>
  </si>
  <si>
    <t>Kiama Hinterland - Gerringong</t>
  </si>
  <si>
    <t>Kempsey</t>
  </si>
  <si>
    <t>Old Bar - Manning Point - Red Head</t>
  </si>
  <si>
    <t>Lavington</t>
  </si>
  <si>
    <t>Adamstown - Kotara</t>
  </si>
  <si>
    <t>Coogee - Clovelly</t>
  </si>
  <si>
    <t>Glen Waverley - East</t>
  </si>
  <si>
    <t>Creswick - Clunes</t>
  </si>
  <si>
    <t>Mount Waverley - North</t>
  </si>
  <si>
    <t>Southern Downs - East</t>
  </si>
  <si>
    <t>Telina - Toolooa</t>
  </si>
  <si>
    <t>Numurkah</t>
  </si>
  <si>
    <t>Hope Island</t>
  </si>
  <si>
    <t>Shepparton - North</t>
  </si>
  <si>
    <t>Springfield Lakes</t>
  </si>
  <si>
    <t>Everton Park</t>
  </si>
  <si>
    <t>Andergrove - Beaconsfield</t>
  </si>
  <si>
    <t>Mansfield (Qld)</t>
  </si>
  <si>
    <t>Marcoola - Mudjimba</t>
  </si>
  <si>
    <t>Tarragindi</t>
  </si>
  <si>
    <t>Tewantin</t>
  </si>
  <si>
    <t>Clayfield</t>
  </si>
  <si>
    <t>Virginia - Waterloo Corner</t>
  </si>
  <si>
    <t>Batemans Bay - South</t>
  </si>
  <si>
    <t>Happy Valley</t>
  </si>
  <si>
    <t>Narooma - Bermagui</t>
  </si>
  <si>
    <t>Kangaroo Island</t>
  </si>
  <si>
    <t>Dorrigo</t>
  </si>
  <si>
    <t>Huonville - Franklin</t>
  </si>
  <si>
    <t>Albury - North</t>
  </si>
  <si>
    <t>Karama</t>
  </si>
  <si>
    <t>Evans Head</t>
  </si>
  <si>
    <t>Lyons (NT)</t>
  </si>
  <si>
    <t>Wagga Wagga - East</t>
  </si>
  <si>
    <t>Cooma Region</t>
  </si>
  <si>
    <t>Berry - Kangaroo Valley</t>
  </si>
  <si>
    <t>Surry Hills</t>
  </si>
  <si>
    <t>Kensington - Kingsford</t>
  </si>
  <si>
    <t>California Gully - Eaglehawk</t>
  </si>
  <si>
    <t>Maffra</t>
  </si>
  <si>
    <t>Eagle Farm - Pinkenba</t>
  </si>
  <si>
    <t>Lakemba</t>
  </si>
  <si>
    <t>Cannon Hill</t>
  </si>
  <si>
    <t>Yass</t>
  </si>
  <si>
    <t>Figtree - Keiraville</t>
  </si>
  <si>
    <t>Caringbah South</t>
  </si>
  <si>
    <t>Wallsend - Elermore Vale</t>
  </si>
  <si>
    <t>Ballarat - South</t>
  </si>
  <si>
    <t>Wendouree - Miners Rest</t>
  </si>
  <si>
    <t>Traralgon</t>
  </si>
  <si>
    <t>Yallourn North - Glengarry</t>
  </si>
  <si>
    <t>White Rock</t>
  </si>
  <si>
    <t>Mermaid Waters</t>
  </si>
  <si>
    <t>Stafford</t>
  </si>
  <si>
    <t>Lowood</t>
  </si>
  <si>
    <t>Zillmere</t>
  </si>
  <si>
    <t>Boronia Heights - Park Ridge</t>
  </si>
  <si>
    <t>Coorparoo</t>
  </si>
  <si>
    <t>Rochedale South - Priestdale</t>
  </si>
  <si>
    <t>Burpengary</t>
  </si>
  <si>
    <t>Bega - Tathra</t>
  </si>
  <si>
    <t>Bray Park</t>
  </si>
  <si>
    <t>Umina - Booker Bay - Patonga</t>
  </si>
  <si>
    <t>Lawnton</t>
  </si>
  <si>
    <t>Grafton</t>
  </si>
  <si>
    <t>Peregian Springs</t>
  </si>
  <si>
    <t>Balgownie - Fairy Meadow</t>
  </si>
  <si>
    <t>Lockyer Valley - West</t>
  </si>
  <si>
    <t>Laurieton - Bonny Hills</t>
  </si>
  <si>
    <t>Hahndorf - Echunga</t>
  </si>
  <si>
    <t>Port Macquarie - West</t>
  </si>
  <si>
    <t>Uraidla - Summertown</t>
  </si>
  <si>
    <t>Taree</t>
  </si>
  <si>
    <t>The Parks</t>
  </si>
  <si>
    <t>Beresfield - Hexham</t>
  </si>
  <si>
    <t>Busselton</t>
  </si>
  <si>
    <t>Wickham - Carrington - Tighes Hill</t>
  </si>
  <si>
    <t>Bridgetown - Boyup Brook</t>
  </si>
  <si>
    <t>Pyrmont - Ultimo</t>
  </si>
  <si>
    <t>Bayswater - Embleton - Bedford</t>
  </si>
  <si>
    <t>Beaufort</t>
  </si>
  <si>
    <t>Balcatta - Hamersley</t>
  </si>
  <si>
    <t>Castlemaine</t>
  </si>
  <si>
    <t>Dianella</t>
  </si>
  <si>
    <t>Wangaratta</t>
  </si>
  <si>
    <t>Churchill</t>
  </si>
  <si>
    <t>Carseldine</t>
  </si>
  <si>
    <t>Coopers Plains</t>
  </si>
  <si>
    <t>Wilston</t>
  </si>
  <si>
    <t>Blayney</t>
  </si>
  <si>
    <t>Hornsby - East</t>
  </si>
  <si>
    <t>Berkeley - Warrawong - Windang</t>
  </si>
  <si>
    <t>Kiama</t>
  </si>
  <si>
    <t>Inverell Region - East</t>
  </si>
  <si>
    <t>Auburn - North</t>
  </si>
  <si>
    <t>Griffith (NSW)</t>
  </si>
  <si>
    <t>Newtown - Camperdown - Darlington</t>
  </si>
  <si>
    <t>Redfern - Chippendale</t>
  </si>
  <si>
    <t>Bentleigh East (South)</t>
  </si>
  <si>
    <t>Alphington - Fairfield</t>
  </si>
  <si>
    <t>Caulfield - North</t>
  </si>
  <si>
    <t>Rushworth</t>
  </si>
  <si>
    <t>Red Hill (Qld)</t>
  </si>
  <si>
    <t>Raymond Terrace</t>
  </si>
  <si>
    <t>Windsor Gardens</t>
  </si>
  <si>
    <t>Macksville - Scotts Head</t>
  </si>
  <si>
    <t>Coromandel Valley</t>
  </si>
  <si>
    <t>Swansea - Caves Beach</t>
  </si>
  <si>
    <t>Midland - Guildford</t>
  </si>
  <si>
    <t>Crows Nest - Waverton</t>
  </si>
  <si>
    <t>Sorell - Richmond</t>
  </si>
  <si>
    <t>Kangaroo Flat - Golden Square</t>
  </si>
  <si>
    <t>Burnie - Ulverstone Region</t>
  </si>
  <si>
    <t>Alexandra</t>
  </si>
  <si>
    <t>Driver</t>
  </si>
  <si>
    <t>Charnwood</t>
  </si>
  <si>
    <t>Kyabram</t>
  </si>
  <si>
    <t>Corangamite - South</t>
  </si>
  <si>
    <t>Berkeley - Lake Heights - Cringila</t>
  </si>
  <si>
    <t>Sandgate - Shorncliffe</t>
  </si>
  <si>
    <t>Newmarket</t>
  </si>
  <si>
    <t>Queanbeyan - East</t>
  </si>
  <si>
    <t>Merimbula - Tura Beach</t>
  </si>
  <si>
    <t>Oberon</t>
  </si>
  <si>
    <t>Maclean - Yamba - Iluka</t>
  </si>
  <si>
    <t>Maitland - East</t>
  </si>
  <si>
    <t>Corowa Region</t>
  </si>
  <si>
    <t>Merewether - The Junction</t>
  </si>
  <si>
    <t>Culburra Beach</t>
  </si>
  <si>
    <t>Penrith</t>
  </si>
  <si>
    <t>Boyne Island - Tannum Sands</t>
  </si>
  <si>
    <t>Ballarat - North</t>
  </si>
  <si>
    <t>Clinton - New Auckland</t>
  </si>
  <si>
    <t>Durack</t>
  </si>
  <si>
    <t>Wolffdene - Bahrs Scrub</t>
  </si>
  <si>
    <t>Caloundra Hinterland</t>
  </si>
  <si>
    <t>Carina</t>
  </si>
  <si>
    <t>Kingaroy Region - South</t>
  </si>
  <si>
    <t>Carina Heights</t>
  </si>
  <si>
    <t>Aldgate - Stirling</t>
  </si>
  <si>
    <t>Sherwood</t>
  </si>
  <si>
    <t>Mount Barker</t>
  </si>
  <si>
    <t>Keperra</t>
  </si>
  <si>
    <t>Hallett Cove</t>
  </si>
  <si>
    <t>Mudgee</t>
  </si>
  <si>
    <t>Aberfoyle Park</t>
  </si>
  <si>
    <t>Lambton - New Lambton</t>
  </si>
  <si>
    <t>Christie Downs</t>
  </si>
  <si>
    <t>Corio - Norlane</t>
  </si>
  <si>
    <t>Woodville - Cheltenham</t>
  </si>
  <si>
    <t>Euroa</t>
  </si>
  <si>
    <t>Renmark Region</t>
  </si>
  <si>
    <t>Bairnsdale</t>
  </si>
  <si>
    <t>College Grove - Carey Park</t>
  </si>
  <si>
    <t>Grindelwald - Lanena</t>
  </si>
  <si>
    <t>Cobram</t>
  </si>
  <si>
    <t>Harrison</t>
  </si>
  <si>
    <t>Yeronga</t>
  </si>
  <si>
    <t>Conder</t>
  </si>
  <si>
    <t>Robertson</t>
  </si>
  <si>
    <t>Gordon (ACT)</t>
  </si>
  <si>
    <t>Newstead - Bowen Hills</t>
  </si>
  <si>
    <t>Goulburn</t>
  </si>
  <si>
    <t>Young</t>
  </si>
  <si>
    <t>Bathurst</t>
  </si>
  <si>
    <t>Urunga</t>
  </si>
  <si>
    <t>Dubbo - East</t>
  </si>
  <si>
    <t>Banora Point</t>
  </si>
  <si>
    <t>Nelson Bay Peninsula</t>
  </si>
  <si>
    <t>Muswellbrook Region</t>
  </si>
  <si>
    <t>Lord Howe Island</t>
  </si>
  <si>
    <t>Toronto - Awaba</t>
  </si>
  <si>
    <t>Maryborough Region</t>
  </si>
  <si>
    <t>Belmont</t>
  </si>
  <si>
    <t>North Geelong - Bell Park</t>
  </si>
  <si>
    <t>Longford - Loch Sport</t>
  </si>
  <si>
    <t>Werribee - East</t>
  </si>
  <si>
    <t>Cleveland</t>
  </si>
  <si>
    <t>Chapel Hill</t>
  </si>
  <si>
    <t>Auchenflower</t>
  </si>
  <si>
    <t>Daintree</t>
  </si>
  <si>
    <t>Broulee - Tomakin</t>
  </si>
  <si>
    <t>Port Douglas</t>
  </si>
  <si>
    <t>Cowra Region</t>
  </si>
  <si>
    <t>Esk</t>
  </si>
  <si>
    <t>Coffs Harbour - South</t>
  </si>
  <si>
    <t>Rosewood</t>
  </si>
  <si>
    <t>Moama</t>
  </si>
  <si>
    <t>Eimeo - Rural View</t>
  </si>
  <si>
    <t>Warners Bay - Boolaroo</t>
  </si>
  <si>
    <t>Slade Point</t>
  </si>
  <si>
    <t>Glebe - Forest Lodge</t>
  </si>
  <si>
    <t>Eatons Hill</t>
  </si>
  <si>
    <t>Lorne - Anglesea</t>
  </si>
  <si>
    <t>The Hills District</t>
  </si>
  <si>
    <t>Lakes Entrance</t>
  </si>
  <si>
    <t>Aroona - Currimundi</t>
  </si>
  <si>
    <t>Blackwood</t>
  </si>
  <si>
    <t>Yarra - North</t>
  </si>
  <si>
    <t>Grant</t>
  </si>
  <si>
    <t>Murray Bridge Region</t>
  </si>
  <si>
    <t>Mildura</t>
  </si>
  <si>
    <t>East Bunbury - Glen Iris</t>
  </si>
  <si>
    <t>Portland</t>
  </si>
  <si>
    <t>Rivervale - Kewdale - Cloverdale</t>
  </si>
  <si>
    <t>Moyne - East</t>
  </si>
  <si>
    <t>Albany Region</t>
  </si>
  <si>
    <t>East Brisbane</t>
  </si>
  <si>
    <t>York - Beverley</t>
  </si>
  <si>
    <t>Mudgee Region - West</t>
  </si>
  <si>
    <t>Alawa</t>
  </si>
  <si>
    <t>Tamworth - East</t>
  </si>
  <si>
    <t>Calwell</t>
  </si>
  <si>
    <t>Rutherglen</t>
  </si>
  <si>
    <t>Yarram</t>
  </si>
  <si>
    <t>Berala</t>
  </si>
  <si>
    <t>Heidelberg - Rosanna</t>
  </si>
  <si>
    <t>Nundah</t>
  </si>
  <si>
    <t>Upper Mount Gravatt</t>
  </si>
  <si>
    <t>Wooloowin - Lutwyche</t>
  </si>
  <si>
    <t>Scone</t>
  </si>
  <si>
    <t>Tocumwal - Finley - Jerilderie</t>
  </si>
  <si>
    <t>Neutral Bay - Kirribilli</t>
  </si>
  <si>
    <t>Geelong West - Hamlyn Heights</t>
  </si>
  <si>
    <t>Portarlington</t>
  </si>
  <si>
    <t>Towong</t>
  </si>
  <si>
    <t>Glenelg (Vic.)</t>
  </si>
  <si>
    <t>Stafford Heights</t>
  </si>
  <si>
    <t>Stanthorpe Region</t>
  </si>
  <si>
    <t>Singleton</t>
  </si>
  <si>
    <t>Bellbird Park - Brookwater</t>
  </si>
  <si>
    <t>Wentworth - Buronga</t>
  </si>
  <si>
    <t>Springwood</t>
  </si>
  <si>
    <t>North Sydney - Lavender Bay</t>
  </si>
  <si>
    <t>Dakabin - Kallangur</t>
  </si>
  <si>
    <t>Geelong</t>
  </si>
  <si>
    <t>Petrie</t>
  </si>
  <si>
    <t>Newtown (Vic.)</t>
  </si>
  <si>
    <t>Buderim - South</t>
  </si>
  <si>
    <t>Sippy Downs</t>
  </si>
  <si>
    <t>Annerley</t>
  </si>
  <si>
    <t>Diddillibah - Rosemount</t>
  </si>
  <si>
    <t>Fortitude Valley</t>
  </si>
  <si>
    <t>Flagstaff Hill</t>
  </si>
  <si>
    <t>Armidale Region - North</t>
  </si>
  <si>
    <t>Woodcroft</t>
  </si>
  <si>
    <t>Redhead</t>
  </si>
  <si>
    <t>North Haven</t>
  </si>
  <si>
    <t>Waratah - North Lambton</t>
  </si>
  <si>
    <t>Hillarys</t>
  </si>
  <si>
    <t>Myrtleford</t>
  </si>
  <si>
    <t>Bicton - Palmyra</t>
  </si>
  <si>
    <t>Richmond (Vic.)</t>
  </si>
  <si>
    <t>Bayonet Head - Lower King</t>
  </si>
  <si>
    <t>Colac</t>
  </si>
  <si>
    <t>Margate - Snug</t>
  </si>
  <si>
    <t>Greenslopes</t>
  </si>
  <si>
    <t>Cygnet</t>
  </si>
  <si>
    <t>Manoora</t>
  </si>
  <si>
    <t>Wagaman</t>
  </si>
  <si>
    <t>Eden</t>
  </si>
  <si>
    <t>Inverell</t>
  </si>
  <si>
    <t>Shortland - Jesmond</t>
  </si>
  <si>
    <t>Griffith Region</t>
  </si>
  <si>
    <t>Leeton</t>
  </si>
  <si>
    <t>Sale</t>
  </si>
  <si>
    <t>Prahran - Windsor</t>
  </si>
  <si>
    <t>Swan Hill</t>
  </si>
  <si>
    <t>Potts Point - Woolloomooloo</t>
  </si>
  <si>
    <t>Mount Pleasant - Glenella</t>
  </si>
  <si>
    <t>Benalla</t>
  </si>
  <si>
    <t>Shoal Point - Bucasia</t>
  </si>
  <si>
    <t>Horsham</t>
  </si>
  <si>
    <t>Mount Louisa</t>
  </si>
  <si>
    <t>Alderley</t>
  </si>
  <si>
    <t>One Tree Hill</t>
  </si>
  <si>
    <t>Cooma</t>
  </si>
  <si>
    <t>Modbury Heights</t>
  </si>
  <si>
    <t>Cessnock</t>
  </si>
  <si>
    <t>Edwardstown</t>
  </si>
  <si>
    <t>Narrabri</t>
  </si>
  <si>
    <t>Mandurah - South</t>
  </si>
  <si>
    <t>Tumut</t>
  </si>
  <si>
    <t>Joondalup - Edgewater</t>
  </si>
  <si>
    <t>Callala Bay - Currarong</t>
  </si>
  <si>
    <t>Kingsley</t>
  </si>
  <si>
    <t>Ocean Reef</t>
  </si>
  <si>
    <t>Warrnambool - South</t>
  </si>
  <si>
    <t>Scarborough</t>
  </si>
  <si>
    <t>Enoggera</t>
  </si>
  <si>
    <t>Willagee</t>
  </si>
  <si>
    <t>Denmark</t>
  </si>
  <si>
    <t>Dubbo - South</t>
  </si>
  <si>
    <t>Berriedale - Chigwell</t>
  </si>
  <si>
    <t>Tea Gardens - Hawks Nest</t>
  </si>
  <si>
    <t>Tiwi</t>
  </si>
  <si>
    <t>Scone Region</t>
  </si>
  <si>
    <t>Corowa</t>
  </si>
  <si>
    <t>Glen Innes</t>
  </si>
  <si>
    <t>Belmont South - Blacksmiths</t>
  </si>
  <si>
    <t>Hamilton - Broadmeadow</t>
  </si>
  <si>
    <t>Stockton - Fullerton Cove</t>
  </si>
  <si>
    <t>Tumbarumba</t>
  </si>
  <si>
    <t>Avoca</t>
  </si>
  <si>
    <t>Orbost</t>
  </si>
  <si>
    <t>Paynesville</t>
  </si>
  <si>
    <t>New Farm</t>
  </si>
  <si>
    <t>Parkes Region</t>
  </si>
  <si>
    <t>Wollongong</t>
  </si>
  <si>
    <t>Forster</t>
  </si>
  <si>
    <t>South West Rocks</t>
  </si>
  <si>
    <t>Gloucester</t>
  </si>
  <si>
    <t>Junee</t>
  </si>
  <si>
    <t>Darra - Sumner</t>
  </si>
  <si>
    <t>Ipswich - North</t>
  </si>
  <si>
    <t>Swan Hill Region</t>
  </si>
  <si>
    <t>Kingston (Qld.)</t>
  </si>
  <si>
    <t>Cairns City</t>
  </si>
  <si>
    <t>Slacks Creek</t>
  </si>
  <si>
    <t>Toukley - Norah Head</t>
  </si>
  <si>
    <t>North Lakes - Mango Hill</t>
  </si>
  <si>
    <t>Parkes (NSW)</t>
  </si>
  <si>
    <t>Athelstone</t>
  </si>
  <si>
    <t>Armidale</t>
  </si>
  <si>
    <t>Hope Valley - Modbury</t>
  </si>
  <si>
    <t>Tamworth - North</t>
  </si>
  <si>
    <t>Mannum</t>
  </si>
  <si>
    <t>Ballina</t>
  </si>
  <si>
    <t>Halls Head - Erskine</t>
  </si>
  <si>
    <t>Bendigo</t>
  </si>
  <si>
    <t>Innaloo - Doubleview</t>
  </si>
  <si>
    <t>Horsham Region</t>
  </si>
  <si>
    <t>The Entrance</t>
  </si>
  <si>
    <t>Orange</t>
  </si>
  <si>
    <t>Wagga Wagga - West</t>
  </si>
  <si>
    <t>Corangamite - North</t>
  </si>
  <si>
    <t>Lithgow</t>
  </si>
  <si>
    <t>Tumut Region</t>
  </si>
  <si>
    <t>Sussex Inlet - Berrara</t>
  </si>
  <si>
    <t>Gannawarra</t>
  </si>
  <si>
    <t>Robinvale</t>
  </si>
  <si>
    <t>Southern Grampians</t>
  </si>
  <si>
    <t>Young Region</t>
  </si>
  <si>
    <t>Grenfell</t>
  </si>
  <si>
    <t>Muswellbrook</t>
  </si>
  <si>
    <t>Gundagai</t>
  </si>
  <si>
    <t>Queenscliff</t>
  </si>
  <si>
    <t>Southern Downs - West</t>
  </si>
  <si>
    <t>South Yarra - East</t>
  </si>
  <si>
    <t>Miami</t>
  </si>
  <si>
    <t>Rochester</t>
  </si>
  <si>
    <t>Paradise Point - Hollywell</t>
  </si>
  <si>
    <t>Indooroopilly</t>
  </si>
  <si>
    <t>Runaway Bay</t>
  </si>
  <si>
    <t>Highgate Hill</t>
  </si>
  <si>
    <t>Boonah</t>
  </si>
  <si>
    <t>Kelvin Grove - Herston</t>
  </si>
  <si>
    <t>Wulguru - Roseneath</t>
  </si>
  <si>
    <t>Inverell Region - West</t>
  </si>
  <si>
    <t>Glenside - Beaumont</t>
  </si>
  <si>
    <t>Gunnedah Region</t>
  </si>
  <si>
    <t>Gawler - South</t>
  </si>
  <si>
    <t>Highbury - Dernancourt</t>
  </si>
  <si>
    <t>Ararat Region</t>
  </si>
  <si>
    <t>Largs Bay - Semaphore</t>
  </si>
  <si>
    <t>South Brisbane</t>
  </si>
  <si>
    <t>Strathalbyn</t>
  </si>
  <si>
    <t>Spring Hill</t>
  </si>
  <si>
    <t>Harvey</t>
  </si>
  <si>
    <t>Toowong</t>
  </si>
  <si>
    <t>Swanbourne - Mount Claremont</t>
  </si>
  <si>
    <t>Nambucca Heads</t>
  </si>
  <si>
    <t>Duncraig</t>
  </si>
  <si>
    <t>Quirindi</t>
  </si>
  <si>
    <t>Spearwood</t>
  </si>
  <si>
    <t>Temora</t>
  </si>
  <si>
    <t>Hadspen - Carrick</t>
  </si>
  <si>
    <t>Woolloongabba</t>
  </si>
  <si>
    <t>Perth - Evandale</t>
  </si>
  <si>
    <t>Taringa</t>
  </si>
  <si>
    <t>Geeveston - Dover</t>
  </si>
  <si>
    <t>Kangaroo Point</t>
  </si>
  <si>
    <t>Leanyer</t>
  </si>
  <si>
    <t>Cowra</t>
  </si>
  <si>
    <t>Moil</t>
  </si>
  <si>
    <t>Wellington</t>
  </si>
  <si>
    <t>Holt</t>
  </si>
  <si>
    <t>South Yarra - West</t>
  </si>
  <si>
    <t>Latham</t>
  </si>
  <si>
    <t>Ararat</t>
  </si>
  <si>
    <t>Stawell</t>
  </si>
  <si>
    <t>Chermside</t>
  </si>
  <si>
    <t>West End</t>
  </si>
  <si>
    <t>Austral - Greendale</t>
  </si>
  <si>
    <t>Albury - South</t>
  </si>
  <si>
    <t>Deniliquin Region</t>
  </si>
  <si>
    <t>Newcastle - Cooks Hill</t>
  </si>
  <si>
    <t>Hamilton (Vic.)</t>
  </si>
  <si>
    <t>Coonabarabran</t>
  </si>
  <si>
    <t>Wentworth-Balranald Region</t>
  </si>
  <si>
    <t>Deniliquin</t>
  </si>
  <si>
    <t>Walcha</t>
  </si>
  <si>
    <t>Malanda - Yungaburra</t>
  </si>
  <si>
    <t>Narrandera</t>
  </si>
  <si>
    <t>Inala - Richlands</t>
  </si>
  <si>
    <t>Maryborough (Vic.)</t>
  </si>
  <si>
    <t>Collingwood Park - Redbank</t>
  </si>
  <si>
    <t>Golden Grove</t>
  </si>
  <si>
    <t>Fairfield - Dutton Park</t>
  </si>
  <si>
    <t>Clarendon</t>
  </si>
  <si>
    <t>Gunnedah</t>
  </si>
  <si>
    <t>Pemberton</t>
  </si>
  <si>
    <t>East Bendigo - Kennington</t>
  </si>
  <si>
    <t>Falcon - Wannanup</t>
  </si>
  <si>
    <t>Moe - Newborough</t>
  </si>
  <si>
    <t>Plantagenet</t>
  </si>
  <si>
    <t>Carlton North - Princes Hill</t>
  </si>
  <si>
    <t>Broome</t>
  </si>
  <si>
    <t>West Wyalong</t>
  </si>
  <si>
    <t>Rokeby</t>
  </si>
  <si>
    <t>Cootamundra</t>
  </si>
  <si>
    <t>Amaroo</t>
  </si>
  <si>
    <t>Huskisson - Vincentia</t>
  </si>
  <si>
    <t>Gowrie (ACT)</t>
  </si>
  <si>
    <t>Mudgee Region - East</t>
  </si>
  <si>
    <t>Hay</t>
  </si>
  <si>
    <t>Moree</t>
  </si>
  <si>
    <t>Narrabri Region</t>
  </si>
  <si>
    <t>Ballarat</t>
  </si>
  <si>
    <t>St Marys - North St Marys</t>
  </si>
  <si>
    <t>Flora Hill - Spring Gully</t>
  </si>
  <si>
    <t>Morwell</t>
  </si>
  <si>
    <t>Liverpool</t>
  </si>
  <si>
    <t>Tuncurry</t>
  </si>
  <si>
    <t>Loddon</t>
  </si>
  <si>
    <t>St Arnaud</t>
  </si>
  <si>
    <t>Narromine</t>
  </si>
  <si>
    <t>Broken Hill</t>
  </si>
  <si>
    <t>Kerang</t>
  </si>
  <si>
    <t>Camperdown</t>
  </si>
  <si>
    <t>Gilgandra</t>
  </si>
  <si>
    <t>Moree Region</t>
  </si>
  <si>
    <t>Robina</t>
  </si>
  <si>
    <t>St Lucia</t>
  </si>
  <si>
    <t>Morayfield - East</t>
  </si>
  <si>
    <t>Mildura Region</t>
  </si>
  <si>
    <t>Strathpine - Brendale</t>
  </si>
  <si>
    <t>Nyngan - Warren</t>
  </si>
  <si>
    <t>City Beach</t>
  </si>
  <si>
    <t>Buloke</t>
  </si>
  <si>
    <t>Maylands</t>
  </si>
  <si>
    <t>Cobar</t>
  </si>
  <si>
    <t>Woodvale</t>
  </si>
  <si>
    <t>Condobolin</t>
  </si>
  <si>
    <t>Northam</t>
  </si>
  <si>
    <t>Sheffield - Railton</t>
  </si>
  <si>
    <t>Coonamble</t>
  </si>
  <si>
    <t>Larapinta</t>
  </si>
  <si>
    <t>Nhill Region</t>
  </si>
  <si>
    <t>West Wimmera</t>
  </si>
  <si>
    <t>Yarriambiack</t>
  </si>
  <si>
    <t>Bombala</t>
  </si>
  <si>
    <t>Bourke - Brewarrina</t>
  </si>
  <si>
    <t>Walgett - Lightning Ridge</t>
  </si>
  <si>
    <t>Far West</t>
  </si>
  <si>
    <t>Maroubra - West</t>
  </si>
  <si>
    <t>Gracemere</t>
  </si>
  <si>
    <t>South Mackay</t>
  </si>
  <si>
    <t>Caboolture</t>
  </si>
  <si>
    <t>Oonoonba</t>
  </si>
  <si>
    <t>Belair</t>
  </si>
  <si>
    <t>Gelorup - Stratham</t>
  </si>
  <si>
    <t>North Perth</t>
  </si>
  <si>
    <t>Riverton - Shelley - Rossmoyne</t>
  </si>
  <si>
    <t>Manning - Waterford</t>
  </si>
  <si>
    <t>Applecross - Ardross</t>
  </si>
  <si>
    <t>Bonython</t>
  </si>
  <si>
    <t>Castle Hill - East</t>
  </si>
  <si>
    <t>Biggera Waters</t>
  </si>
  <si>
    <t>Oxley (Qld)</t>
  </si>
  <si>
    <t>Marsden</t>
  </si>
  <si>
    <t>Beachmere - Sandstone Point</t>
  </si>
  <si>
    <t>Enfield - Blair Athol</t>
  </si>
  <si>
    <t>Tuart Hill - Joondanna</t>
  </si>
  <si>
    <t>Wembley Downs - Churchlands - Woodlands</t>
  </si>
  <si>
    <t>East Victoria Park - Carlisle</t>
  </si>
  <si>
    <t>Fremantle - South</t>
  </si>
  <si>
    <t>Melville</t>
  </si>
  <si>
    <t>Cambridge</t>
  </si>
  <si>
    <t>Dilston - Lilydale</t>
  </si>
  <si>
    <t>Waratah</t>
  </si>
  <si>
    <t>Durack - Marlow Lagoon</t>
  </si>
  <si>
    <t>Palmerston - North</t>
  </si>
  <si>
    <t>Hall</t>
  </si>
  <si>
    <t>Palm Beach</t>
  </si>
  <si>
    <t>Coombabah</t>
  </si>
  <si>
    <t>Redbank Plains</t>
  </si>
  <si>
    <t>Beaudesert</t>
  </si>
  <si>
    <t>Ooralea - Bakers Creek</t>
  </si>
  <si>
    <t>Clontarf</t>
  </si>
  <si>
    <t>Tablelands</t>
  </si>
  <si>
    <t>Highfields</t>
  </si>
  <si>
    <t>Bundaberg Region - South</t>
  </si>
  <si>
    <t>Paradise - Newton</t>
  </si>
  <si>
    <t>Karrinyup - Gwelup - Carine</t>
  </si>
  <si>
    <t>Trigg - North Beach - Watermans Bay</t>
  </si>
  <si>
    <t>Exmouth</t>
  </si>
  <si>
    <t>Austins Ferry - Granton</t>
  </si>
  <si>
    <t>Bruny Island - Kettering</t>
  </si>
  <si>
    <t>Flynn (NT)</t>
  </si>
  <si>
    <t>Tully</t>
  </si>
  <si>
    <t>Yeppoon</t>
  </si>
  <si>
    <t>Deception Bay</t>
  </si>
  <si>
    <t>Buddina - Minyama</t>
  </si>
  <si>
    <t>Wurtulla - Birtinya</t>
  </si>
  <si>
    <t>Noosaville</t>
  </si>
  <si>
    <t>Kirwan - West</t>
  </si>
  <si>
    <t>Magnetic Island</t>
  </si>
  <si>
    <t>Rostrevor - Magill</t>
  </si>
  <si>
    <t>Christies Beach</t>
  </si>
  <si>
    <t>Flinders Park</t>
  </si>
  <si>
    <t>Mosman Park - Peppermint Grove</t>
  </si>
  <si>
    <t>Yokine - Coolbinia - Menora</t>
  </si>
  <si>
    <t>Geraldton - South</t>
  </si>
  <si>
    <t>New Norfolk</t>
  </si>
  <si>
    <t>North West</t>
  </si>
  <si>
    <t>Berrimah</t>
  </si>
  <si>
    <t>Jingili</t>
  </si>
  <si>
    <t>Majura</t>
  </si>
  <si>
    <t>Preston - East</t>
  </si>
  <si>
    <t>Pittsworth</t>
  </si>
  <si>
    <t>Waterford West</t>
  </si>
  <si>
    <t>Collinsville</t>
  </si>
  <si>
    <t>Murrumba Downs - Griffin</t>
  </si>
  <si>
    <t>Toowoomba - West</t>
  </si>
  <si>
    <t>St Agnes - Ridgehaven</t>
  </si>
  <si>
    <t>Morphettville</t>
  </si>
  <si>
    <t>Bellevue Heights</t>
  </si>
  <si>
    <t>Mitcham (SA)</t>
  </si>
  <si>
    <t>Gilbert Valley</t>
  </si>
  <si>
    <t>Wembley - West Leederville - Glendalough</t>
  </si>
  <si>
    <t>Fremantle</t>
  </si>
  <si>
    <t>Booragoon</t>
  </si>
  <si>
    <t>Kingston - Huntingfield</t>
  </si>
  <si>
    <t>Westbury</t>
  </si>
  <si>
    <t>Anula</t>
  </si>
  <si>
    <t>Brinkin - Nakara</t>
  </si>
  <si>
    <t>Gilmore</t>
  </si>
  <si>
    <t>Clifton - Greenmount</t>
  </si>
  <si>
    <t>West Gladstone</t>
  </si>
  <si>
    <t>Labrador</t>
  </si>
  <si>
    <t>Coomera</t>
  </si>
  <si>
    <t>Albany Creek</t>
  </si>
  <si>
    <t>Buderim - North</t>
  </si>
  <si>
    <t>Gulliver - Currajong - Vincent</t>
  </si>
  <si>
    <t>Kirwan - East</t>
  </si>
  <si>
    <t>Nanango</t>
  </si>
  <si>
    <t>Burrum - Fraser</t>
  </si>
  <si>
    <t>Warradale</t>
  </si>
  <si>
    <t>Colonel Light Gardens</t>
  </si>
  <si>
    <t>Panorama</t>
  </si>
  <si>
    <t>Lockleys</t>
  </si>
  <si>
    <t>Kadina</t>
  </si>
  <si>
    <t>Manjimup</t>
  </si>
  <si>
    <t>Bateman</t>
  </si>
  <si>
    <t>Esperance</t>
  </si>
  <si>
    <t>Boulder</t>
  </si>
  <si>
    <t>Waverley - St Leonards</t>
  </si>
  <si>
    <t>Flynn (ACT)</t>
  </si>
  <si>
    <t>Bethania - Waterford</t>
  </si>
  <si>
    <t>Loganlea</t>
  </si>
  <si>
    <t>Urangan - Wondunna</t>
  </si>
  <si>
    <t>Cottesloe</t>
  </si>
  <si>
    <t>Mount Lawley - Inglewood</t>
  </si>
  <si>
    <t>Sorrento - Marmion</t>
  </si>
  <si>
    <t>Miandetta - Don</t>
  </si>
  <si>
    <t>Malak - Marrara</t>
  </si>
  <si>
    <t>Millner</t>
  </si>
  <si>
    <t>Rosebery - Bellamack</t>
  </si>
  <si>
    <t>Maroubra - South</t>
  </si>
  <si>
    <t>Wentworthville - Westmead</t>
  </si>
  <si>
    <t>Herberton</t>
  </si>
  <si>
    <t>Burleigh Heads</t>
  </si>
  <si>
    <t>Southport - South</t>
  </si>
  <si>
    <t>Mooloolaba - Alexandra Headland</t>
  </si>
  <si>
    <t>Condon - Rasmussen</t>
  </si>
  <si>
    <t>Burnside - Wattle Park</t>
  </si>
  <si>
    <t>Nailsworth - Broadview</t>
  </si>
  <si>
    <t>Hindmarsh - Brompton</t>
  </si>
  <si>
    <t>Goolwa - Port Elliot</t>
  </si>
  <si>
    <t>Safety Bay - Shoalwater</t>
  </si>
  <si>
    <t>Northampton - Mullewa - Greenough</t>
  </si>
  <si>
    <t>Mornington - Warrane</t>
  </si>
  <si>
    <t>Charles</t>
  </si>
  <si>
    <t>Ross</t>
  </si>
  <si>
    <t>Fadden</t>
  </si>
  <si>
    <t>Preston - West</t>
  </si>
  <si>
    <t>Noosa Heads</t>
  </si>
  <si>
    <t>Dalrymple</t>
  </si>
  <si>
    <t>Elizabeth</t>
  </si>
  <si>
    <t>Clare</t>
  </si>
  <si>
    <t>Port Pirie Region</t>
  </si>
  <si>
    <t>Mount Hawthorn - Leederville</t>
  </si>
  <si>
    <t>Leeming</t>
  </si>
  <si>
    <t>Claremont (Tas.)</t>
  </si>
  <si>
    <t>Legana</t>
  </si>
  <si>
    <t>Central Highlands</t>
  </si>
  <si>
    <t>Palmerston</t>
  </si>
  <si>
    <t>Rivett</t>
  </si>
  <si>
    <t>Johnstone</t>
  </si>
  <si>
    <t>Emu Park</t>
  </si>
  <si>
    <t>Norman Gardens</t>
  </si>
  <si>
    <t>Mitchell Park</t>
  </si>
  <si>
    <t>Wakefield - Barunga West</t>
  </si>
  <si>
    <t>Collie</t>
  </si>
  <si>
    <t>Como</t>
  </si>
  <si>
    <t>Rockingham</t>
  </si>
  <si>
    <t>Giralang</t>
  </si>
  <si>
    <t>Melba</t>
  </si>
  <si>
    <t>Maroubra - North</t>
  </si>
  <si>
    <t>Wambo</t>
  </si>
  <si>
    <t>North Mackay</t>
  </si>
  <si>
    <t>Caboolture - South</t>
  </si>
  <si>
    <t>Scarborough - Newport - Moreton Island</t>
  </si>
  <si>
    <t>Parrearra - Warana</t>
  </si>
  <si>
    <t>Heatley</t>
  </si>
  <si>
    <t>Ashfield - Kepnock</t>
  </si>
  <si>
    <t>Plympton</t>
  </si>
  <si>
    <t>Moonta</t>
  </si>
  <si>
    <t>Barmera</t>
  </si>
  <si>
    <t>Murray Bridge</t>
  </si>
  <si>
    <t>Nedlands - Dalkeith - Crawley</t>
  </si>
  <si>
    <t>Geilston Bay - Risdon</t>
  </si>
  <si>
    <t>Longford</t>
  </si>
  <si>
    <t>Fraser</t>
  </si>
  <si>
    <t>Goondiwindi</t>
  </si>
  <si>
    <t>Crows Nest - Rosalie</t>
  </si>
  <si>
    <t>Lakes Creek</t>
  </si>
  <si>
    <t>Rockhampton City</t>
  </si>
  <si>
    <t>Bundamba</t>
  </si>
  <si>
    <t>Middle Ridge</t>
  </si>
  <si>
    <t>Point Vernon</t>
  </si>
  <si>
    <t>Seaton - Grange</t>
  </si>
  <si>
    <t>West Lakes</t>
  </si>
  <si>
    <t>Richmond (SA)</t>
  </si>
  <si>
    <t>Port Lincoln</t>
  </si>
  <si>
    <t>Victoria Park - Lathlain - Burswood</t>
  </si>
  <si>
    <t>Holder</t>
  </si>
  <si>
    <t>Roma Region</t>
  </si>
  <si>
    <t>Parkhurst - Kawana</t>
  </si>
  <si>
    <t>Surfers Paradise</t>
  </si>
  <si>
    <t>North Ipswich - Tivoli</t>
  </si>
  <si>
    <t>Beenleigh</t>
  </si>
  <si>
    <t>Wallaroo</t>
  </si>
  <si>
    <t>Wattle Range</t>
  </si>
  <si>
    <t>The Coorong</t>
  </si>
  <si>
    <t>Bentley - Wilson - St James</t>
  </si>
  <si>
    <t>Murdoch - Kardinya</t>
  </si>
  <si>
    <t>Prospect Vale - Blackstone</t>
  </si>
  <si>
    <t>Penguin - Sulphur Creek</t>
  </si>
  <si>
    <t>Somerset</t>
  </si>
  <si>
    <t>Ludmilla - The Narrows</t>
  </si>
  <si>
    <t>East Side</t>
  </si>
  <si>
    <t>Evatt</t>
  </si>
  <si>
    <t>Randwick - North</t>
  </si>
  <si>
    <t>Jondaryan</t>
  </si>
  <si>
    <t>Mermaid Beach - Broadbeach</t>
  </si>
  <si>
    <t>Goodna</t>
  </si>
  <si>
    <t>Bowen</t>
  </si>
  <si>
    <t>Golden Beach - Pelican Waters</t>
  </si>
  <si>
    <t>Moffat Beach - Battery Hill</t>
  </si>
  <si>
    <t>Prospect</t>
  </si>
  <si>
    <t>Victor Harbor</t>
  </si>
  <si>
    <t>South Bunbury - Bunbury</t>
  </si>
  <si>
    <t>South Perth - Kensington</t>
  </si>
  <si>
    <t>Bull Creek</t>
  </si>
  <si>
    <t>Winthrop</t>
  </si>
  <si>
    <t>Little Grove - Elleker</t>
  </si>
  <si>
    <t>Beauty Point - Beaconsfield</t>
  </si>
  <si>
    <t>Mareeba</t>
  </si>
  <si>
    <t>Frenchville - Mount Archer</t>
  </si>
  <si>
    <t>Rockhampton - West</t>
  </si>
  <si>
    <t>Rothwell - Kippa-Ring</t>
  </si>
  <si>
    <t>Maroochydore - Kuluin</t>
  </si>
  <si>
    <t>South Townsville - Railway Estate</t>
  </si>
  <si>
    <t>Bargara - Burnett Heads</t>
  </si>
  <si>
    <t>Gympie - South</t>
  </si>
  <si>
    <t>St Peters - Marden</t>
  </si>
  <si>
    <t>Henley Beach</t>
  </si>
  <si>
    <t>West Beach</t>
  </si>
  <si>
    <t>Claremont (WA)</t>
  </si>
  <si>
    <t>Subiaco - Shenton Park</t>
  </si>
  <si>
    <t>Murray</t>
  </si>
  <si>
    <t>Kalgoorlie - North</t>
  </si>
  <si>
    <t>Kingston Beach - Blackmans Bay</t>
  </si>
  <si>
    <t>Mowbray</t>
  </si>
  <si>
    <t>Forestier - Tasman</t>
  </si>
  <si>
    <t>Wanniassa</t>
  </si>
  <si>
    <t>Warwick Farm</t>
  </si>
  <si>
    <t>Warwick</t>
  </si>
  <si>
    <t>West Mackay</t>
  </si>
  <si>
    <t>Cranbrook</t>
  </si>
  <si>
    <t>Monto - Eidsvold</t>
  </si>
  <si>
    <t>Cooloola</t>
  </si>
  <si>
    <t>Fulham</t>
  </si>
  <si>
    <t>Nuriootpa</t>
  </si>
  <si>
    <t>Katanning</t>
  </si>
  <si>
    <t>Montrose - Rosetta</t>
  </si>
  <si>
    <t>Moonah</t>
  </si>
  <si>
    <t>Scottsdale - Bridport</t>
  </si>
  <si>
    <t>Coconut Grove</t>
  </si>
  <si>
    <t>Higgins</t>
  </si>
  <si>
    <t>Nicholls</t>
  </si>
  <si>
    <t>Kambah</t>
  </si>
  <si>
    <t>O'Malley</t>
  </si>
  <si>
    <t>Torrens</t>
  </si>
  <si>
    <t>Chinchilla</t>
  </si>
  <si>
    <t>Park Avenue</t>
  </si>
  <si>
    <t>Eagleby</t>
  </si>
  <si>
    <t>Goodwood - Millswood</t>
  </si>
  <si>
    <t>Eyre Peninsula</t>
  </si>
  <si>
    <t>Kingston - Robe</t>
  </si>
  <si>
    <t>Tatiara</t>
  </si>
  <si>
    <t>Perth City</t>
  </si>
  <si>
    <t>Narrogin</t>
  </si>
  <si>
    <t>Irwin</t>
  </si>
  <si>
    <t>Derwent Park - Lutana</t>
  </si>
  <si>
    <t>Glenorchy</t>
  </si>
  <si>
    <t>West Launceston</t>
  </si>
  <si>
    <t>Romaine - Havenview</t>
  </si>
  <si>
    <t>Latrobe</t>
  </si>
  <si>
    <t>McKellar</t>
  </si>
  <si>
    <t>Greenway</t>
  </si>
  <si>
    <t>Whitfield - Edge Hill</t>
  </si>
  <si>
    <t>Babinda</t>
  </si>
  <si>
    <t>Unley - Parkside</t>
  </si>
  <si>
    <t>Mount Gambier - East</t>
  </si>
  <si>
    <t>Waikerie</t>
  </si>
  <si>
    <t>Kalgoorlie</t>
  </si>
  <si>
    <t>Newnham - Mayfield</t>
  </si>
  <si>
    <t>Wollongong - West</t>
  </si>
  <si>
    <t>Kensington (NSW)</t>
  </si>
  <si>
    <t>Kingsford</t>
  </si>
  <si>
    <t>Kensington (Vic.)</t>
  </si>
  <si>
    <t>Mildura - South</t>
  </si>
  <si>
    <t>The Range - Allenstown</t>
  </si>
  <si>
    <t>Raceview</t>
  </si>
  <si>
    <t>East Mackay</t>
  </si>
  <si>
    <t>Redcliffe</t>
  </si>
  <si>
    <t>Gayndah - Mundubbera</t>
  </si>
  <si>
    <t>Gympie - North</t>
  </si>
  <si>
    <t>Toorak Gardens</t>
  </si>
  <si>
    <t>Payneham - Felixstow</t>
  </si>
  <si>
    <t>Glenelg (SA)</t>
  </si>
  <si>
    <t>Kings Meadows - Punchbowl</t>
  </si>
  <si>
    <t>Port Sorell</t>
  </si>
  <si>
    <t>Turners Beach - Forth</t>
  </si>
  <si>
    <t>Gungahlin</t>
  </si>
  <si>
    <t>Watson</t>
  </si>
  <si>
    <t>Macarthur</t>
  </si>
  <si>
    <t>Fisher</t>
  </si>
  <si>
    <t>Randwick - South</t>
  </si>
  <si>
    <t>Woree</t>
  </si>
  <si>
    <t>Wacol</t>
  </si>
  <si>
    <t>Churchill - Yamanto</t>
  </si>
  <si>
    <t>Kingaroy Region - North</t>
  </si>
  <si>
    <t>Maryborough (Qld)</t>
  </si>
  <si>
    <t>Walkerville</t>
  </si>
  <si>
    <t>Brighton (SA)</t>
  </si>
  <si>
    <t>West Ulverstone</t>
  </si>
  <si>
    <t>Florey</t>
  </si>
  <si>
    <t>Scullin</t>
  </si>
  <si>
    <t>Port Kembla - Warrawong</t>
  </si>
  <si>
    <t>Leichhardt - One Mile</t>
  </si>
  <si>
    <t>Newtown (Qld)</t>
  </si>
  <si>
    <t>North Toowoomba - Harlaxton</t>
  </si>
  <si>
    <t>Burdekin</t>
  </si>
  <si>
    <t>Aitkenvale</t>
  </si>
  <si>
    <t>Annandale</t>
  </si>
  <si>
    <t>Hermit Park - Rosslea</t>
  </si>
  <si>
    <t>Naracoorte</t>
  </si>
  <si>
    <t>Carnarvon</t>
  </si>
  <si>
    <t>Geraldton</t>
  </si>
  <si>
    <t>Lindisfarne - Rose Bay</t>
  </si>
  <si>
    <t>West Moonah</t>
  </si>
  <si>
    <t>Lenah Valley - Mount Stuart</t>
  </si>
  <si>
    <t>Deloraine</t>
  </si>
  <si>
    <t>St Helens - Scamander</t>
  </si>
  <si>
    <t>Triabunna - Bicheno</t>
  </si>
  <si>
    <t>Spence</t>
  </si>
  <si>
    <t>Point Lonsdale - Queenscliff</t>
  </si>
  <si>
    <t>Central Highlands - West</t>
  </si>
  <si>
    <t>Margate - Woody Point</t>
  </si>
  <si>
    <t>Rangeville</t>
  </si>
  <si>
    <t>Svensson Heights - Norville</t>
  </si>
  <si>
    <t>Goyder</t>
  </si>
  <si>
    <t>Port Pirie</t>
  </si>
  <si>
    <t>Whyalla</t>
  </si>
  <si>
    <t>Loxton</t>
  </si>
  <si>
    <t>Albany</t>
  </si>
  <si>
    <t>Riverside</t>
  </si>
  <si>
    <t>Rapid Creek</t>
  </si>
  <si>
    <t>Alligator</t>
  </si>
  <si>
    <t>Forrest</t>
  </si>
  <si>
    <t>Red Hill (ACT)</t>
  </si>
  <si>
    <t>Duffy</t>
  </si>
  <si>
    <t>Weston</t>
  </si>
  <si>
    <t>Windang - Primbee</t>
  </si>
  <si>
    <t>Gladstone</t>
  </si>
  <si>
    <t>Main Beach</t>
  </si>
  <si>
    <t>Gatton</t>
  </si>
  <si>
    <t>Bundaberg East - Kalkie</t>
  </si>
  <si>
    <t>Bundaberg North - Gooburrum</t>
  </si>
  <si>
    <t>Walkervale - Avenell Heights</t>
  </si>
  <si>
    <t>Mandurah</t>
  </si>
  <si>
    <t>Ravenswood</t>
  </si>
  <si>
    <t>Summerhill - Prospect</t>
  </si>
  <si>
    <t>Northern Midlands</t>
  </si>
  <si>
    <t>Woolner - Bayview - Winnellie</t>
  </si>
  <si>
    <t>Barton</t>
  </si>
  <si>
    <t>Phillip</t>
  </si>
  <si>
    <t>Balonne</t>
  </si>
  <si>
    <t>Roma</t>
  </si>
  <si>
    <t>Millmerran</t>
  </si>
  <si>
    <t>Berserker</t>
  </si>
  <si>
    <t>Mount Morgan</t>
  </si>
  <si>
    <t>Pimpama</t>
  </si>
  <si>
    <t>Ipswich - East</t>
  </si>
  <si>
    <t>Bribie Island</t>
  </si>
  <si>
    <t>Toowoomba - Central</t>
  </si>
  <si>
    <t>Wilsonton</t>
  </si>
  <si>
    <t>Torquay - Scarness - Kawungan</t>
  </si>
  <si>
    <t>Yorke Peninsula - South</t>
  </si>
  <si>
    <t>Penola</t>
  </si>
  <si>
    <t>Loxton Region</t>
  </si>
  <si>
    <t>Wagin</t>
  </si>
  <si>
    <t>Howrah - Tranmere</t>
  </si>
  <si>
    <t>Risdon Vale</t>
  </si>
  <si>
    <t>Mount Nelson - Dynnyrne</t>
  </si>
  <si>
    <t>Norwood (Tas.)</t>
  </si>
  <si>
    <t>Ulverstone</t>
  </si>
  <si>
    <t>Cook</t>
  </si>
  <si>
    <t>Tweed Heads South</t>
  </si>
  <si>
    <t>Atherton</t>
  </si>
  <si>
    <t>Ipswich - Central</t>
  </si>
  <si>
    <t>Darling Heights</t>
  </si>
  <si>
    <t>Ingham Region</t>
  </si>
  <si>
    <t>Hyde Park - Pimlico</t>
  </si>
  <si>
    <t>Townsville City - North Ward</t>
  </si>
  <si>
    <t>Granville</t>
  </si>
  <si>
    <t>Quorn - Lake Gilles</t>
  </si>
  <si>
    <t>Millicent</t>
  </si>
  <si>
    <t>Youngtown - Relbia</t>
  </si>
  <si>
    <t>Devonport</t>
  </si>
  <si>
    <t>Smithton</t>
  </si>
  <si>
    <t>Chifley</t>
  </si>
  <si>
    <t>Riverview</t>
  </si>
  <si>
    <t>Logan Central</t>
  </si>
  <si>
    <t>Woodridge</t>
  </si>
  <si>
    <t>Belgian Gardens - Pallarenda</t>
  </si>
  <si>
    <t>Douglas</t>
  </si>
  <si>
    <t>Naracoorte Region</t>
  </si>
  <si>
    <t>Trevallyn</t>
  </si>
  <si>
    <t>Mount Johns</t>
  </si>
  <si>
    <t>Katherine</t>
  </si>
  <si>
    <t>Downer</t>
  </si>
  <si>
    <t>Oxley (ACT)</t>
  </si>
  <si>
    <t>Stanthorpe</t>
  </si>
  <si>
    <t>Garbutt - West End</t>
  </si>
  <si>
    <t>Tanunda</t>
  </si>
  <si>
    <t>West Coast (SA)</t>
  </si>
  <si>
    <t>Mount Gambier - West</t>
  </si>
  <si>
    <t>Kununurra</t>
  </si>
  <si>
    <t>Bridgewater - Gagebrook</t>
  </si>
  <si>
    <t>South Hobart - Fern Tree</t>
  </si>
  <si>
    <t>Burnie - Wivenhoe</t>
  </si>
  <si>
    <t>Parklands - Camdale</t>
  </si>
  <si>
    <t>Wynyard</t>
  </si>
  <si>
    <t>Fannie Bay - The Gardens</t>
  </si>
  <si>
    <t>Stuart Park</t>
  </si>
  <si>
    <t>Kaleen</t>
  </si>
  <si>
    <t>Weetangera</t>
  </si>
  <si>
    <t>Griffith (ACT)</t>
  </si>
  <si>
    <t>Kingston (ACT)</t>
  </si>
  <si>
    <t>Isaacs</t>
  </si>
  <si>
    <t>Coolangatta</t>
  </si>
  <si>
    <t>Brassall</t>
  </si>
  <si>
    <t>Mackay Harbour</t>
  </si>
  <si>
    <t>Mount Isa</t>
  </si>
  <si>
    <t>Tinana</t>
  </si>
  <si>
    <t>Port Augusta</t>
  </si>
  <si>
    <t>Brookton</t>
  </si>
  <si>
    <t>New Town</t>
  </si>
  <si>
    <t>Newstead</t>
  </si>
  <si>
    <t>King Island</t>
  </si>
  <si>
    <t>Narrabundah</t>
  </si>
  <si>
    <t>Mildura - North</t>
  </si>
  <si>
    <t>Tara</t>
  </si>
  <si>
    <t>Drayton - Harristown</t>
  </si>
  <si>
    <t>Toowoomba - East</t>
  </si>
  <si>
    <t>Ayr</t>
  </si>
  <si>
    <t>Charters Towers</t>
  </si>
  <si>
    <t>Pialba - Eli Waters</t>
  </si>
  <si>
    <t>Peterborough - Mount Remarkable</t>
  </si>
  <si>
    <t>Le Hunte - Elliston</t>
  </si>
  <si>
    <t>Renmark</t>
  </si>
  <si>
    <t>George Town</t>
  </si>
  <si>
    <t>Pearce</t>
  </si>
  <si>
    <t>Southport - North</t>
  </si>
  <si>
    <t>Weipa</t>
  </si>
  <si>
    <t>Charleville</t>
  </si>
  <si>
    <t>Mundingburra</t>
  </si>
  <si>
    <t>Jamestown</t>
  </si>
  <si>
    <t>Yorke Peninsula - North</t>
  </si>
  <si>
    <t>Esperance Region</t>
  </si>
  <si>
    <t>Hawker</t>
  </si>
  <si>
    <t>Yarralumla</t>
  </si>
  <si>
    <t>Chapman</t>
  </si>
  <si>
    <t>Manunda</t>
  </si>
  <si>
    <t>Millbank - Avoca</t>
  </si>
  <si>
    <t>North Adelaide</t>
  </si>
  <si>
    <t>Norwood (SA)</t>
  </si>
  <si>
    <t>Berri</t>
  </si>
  <si>
    <t>Kambalda - Coolgardie - Norseman</t>
  </si>
  <si>
    <t>Sandy Bay</t>
  </si>
  <si>
    <t>South Launceston</t>
  </si>
  <si>
    <t>Belconnen</t>
  </si>
  <si>
    <t>Waramanga</t>
  </si>
  <si>
    <t>Farrer</t>
  </si>
  <si>
    <t>Christmas Island</t>
  </si>
  <si>
    <t>Innisfail</t>
  </si>
  <si>
    <t>Banana</t>
  </si>
  <si>
    <t>Clermont</t>
  </si>
  <si>
    <t>Kingaroy</t>
  </si>
  <si>
    <t>Ceduna</t>
  </si>
  <si>
    <t>Bellerive - Rosny</t>
  </si>
  <si>
    <t>West Hobart</t>
  </si>
  <si>
    <t>Launceston</t>
  </si>
  <si>
    <t>Aranda</t>
  </si>
  <si>
    <t>O'Connor (ACT)</t>
  </si>
  <si>
    <t>Deakin</t>
  </si>
  <si>
    <t>Garran</t>
  </si>
  <si>
    <t>Mawson</t>
  </si>
  <si>
    <t>Westcourt - Bungalow</t>
  </si>
  <si>
    <t>Croydon - Etheridge</t>
  </si>
  <si>
    <t>Ingham</t>
  </si>
  <si>
    <t>Karoonda - Lameroo</t>
  </si>
  <si>
    <t>Cunderdin</t>
  </si>
  <si>
    <t>Moora</t>
  </si>
  <si>
    <t>East Devonport</t>
  </si>
  <si>
    <t>Nightcliff</t>
  </si>
  <si>
    <t>Bruce</t>
  </si>
  <si>
    <t>Ainslie</t>
  </si>
  <si>
    <t>Stirling</t>
  </si>
  <si>
    <t>Curtin</t>
  </si>
  <si>
    <t>Lyons (ACT)</t>
  </si>
  <si>
    <t>Wollongong - East</t>
  </si>
  <si>
    <t>Mackay</t>
  </si>
  <si>
    <t>Dowerin</t>
  </si>
  <si>
    <t>Acton - Upper Burnie</t>
  </si>
  <si>
    <t>Inglewood - Waggamba</t>
  </si>
  <si>
    <t>Barcaldine - Blackall</t>
  </si>
  <si>
    <t>Longreach</t>
  </si>
  <si>
    <t>Bundaberg</t>
  </si>
  <si>
    <t>Roxby Downs</t>
  </si>
  <si>
    <t>Kojonup</t>
  </si>
  <si>
    <t>Merredin</t>
  </si>
  <si>
    <t>Larrakeyah</t>
  </si>
  <si>
    <t>Civic</t>
  </si>
  <si>
    <t>Taroona - Bonnet Hill</t>
  </si>
  <si>
    <t>Invermay</t>
  </si>
  <si>
    <t>Darwin City</t>
  </si>
  <si>
    <t>Page</t>
  </si>
  <si>
    <t>Braddon</t>
  </si>
  <si>
    <t>Miles - Wandoan</t>
  </si>
  <si>
    <t>Caloundra - Kings Beach</t>
  </si>
  <si>
    <t>Gnowangerup</t>
  </si>
  <si>
    <t>Karratha</t>
  </si>
  <si>
    <t>Roebourne</t>
  </si>
  <si>
    <t>Dickson</t>
  </si>
  <si>
    <t>Reid</t>
  </si>
  <si>
    <t>Cape York</t>
  </si>
  <si>
    <t>Kimba - Cleve - Franklin Harbour</t>
  </si>
  <si>
    <t>West Coast (Tas.)</t>
  </si>
  <si>
    <t>Macquarie</t>
  </si>
  <si>
    <t>Hackett</t>
  </si>
  <si>
    <t>Biloela</t>
  </si>
  <si>
    <t>Lyneham</t>
  </si>
  <si>
    <t>Hughes</t>
  </si>
  <si>
    <t>Parap</t>
  </si>
  <si>
    <t>Morawa</t>
  </si>
  <si>
    <t>Turner</t>
  </si>
  <si>
    <t>Central Highlands - East</t>
  </si>
  <si>
    <t>Mount Isa Region</t>
  </si>
  <si>
    <t>South Hedland</t>
  </si>
  <si>
    <t>Northern Highlands</t>
  </si>
  <si>
    <t>Far Central West</t>
  </si>
  <si>
    <t>Campbell</t>
  </si>
  <si>
    <t>Far South West</t>
  </si>
  <si>
    <t>Mukinbudin</t>
  </si>
  <si>
    <t>Kulin</t>
  </si>
  <si>
    <t>Coober Pedy</t>
  </si>
  <si>
    <t>Derby - West Kimberley</t>
  </si>
  <si>
    <t>Port Hedland</t>
  </si>
  <si>
    <t>Broadsound - Nebo</t>
  </si>
  <si>
    <t>Torres</t>
  </si>
  <si>
    <t>East Pilbara</t>
  </si>
  <si>
    <t>Meekatharra</t>
  </si>
  <si>
    <t>Flinders and Cape Barren Islands</t>
  </si>
  <si>
    <t>Tennant Creek</t>
  </si>
  <si>
    <t>Moranbah</t>
  </si>
  <si>
    <t>Outback</t>
  </si>
  <si>
    <t>Roebuck</t>
  </si>
  <si>
    <t>Daly</t>
  </si>
  <si>
    <t>Carpentaria</t>
  </si>
  <si>
    <t>Ashburton (WA)</t>
  </si>
  <si>
    <t>Nhulunbuy</t>
  </si>
  <si>
    <t>Elsey</t>
  </si>
  <si>
    <t>Newman</t>
  </si>
  <si>
    <t>Leinster - Leonora</t>
  </si>
  <si>
    <t>Yarrabah</t>
  </si>
  <si>
    <t>Aurukun</t>
  </si>
  <si>
    <t>Kowanyama - Pormpuraaw</t>
  </si>
  <si>
    <t>Northern Peninsula</t>
  </si>
  <si>
    <t>Torres Strait Islands</t>
  </si>
  <si>
    <t>Palm Island</t>
  </si>
  <si>
    <t>APY Lands</t>
  </si>
  <si>
    <t>Halls Creek</t>
  </si>
  <si>
    <t>Petermann - Simpson</t>
  </si>
  <si>
    <t>Sandover - Plenty</t>
  </si>
  <si>
    <t>Tanami</t>
  </si>
  <si>
    <t>Yuendumu - Anmatjere</t>
  </si>
  <si>
    <t>Barkly</t>
  </si>
  <si>
    <t>Thamarrurr</t>
  </si>
  <si>
    <t>Tiwi Islands</t>
  </si>
  <si>
    <t>West Arnhem</t>
  </si>
  <si>
    <t>Anindilyakwa</t>
  </si>
  <si>
    <t>East Arnhem</t>
  </si>
  <si>
    <t>Gulf</t>
  </si>
  <si>
    <t>Victoria River</t>
  </si>
  <si>
    <t>Canberra East</t>
  </si>
  <si>
    <t>Duntroon</t>
  </si>
  <si>
    <t>Cocos (Keeling) Islands</t>
  </si>
  <si>
    <t>Jervis Bay</t>
  </si>
  <si>
    <t>Per cent of households spending more than 30 per cent of gross income onmortgage repayments, Statistical Area Level 2</t>
  </si>
  <si>
    <t>2015</t>
  </si>
  <si>
    <t>2000</t>
  </si>
  <si>
    <t>Portugal</t>
  </si>
  <si>
    <t>Bulgaria</t>
  </si>
  <si>
    <t>France</t>
  </si>
  <si>
    <t>Finland</t>
  </si>
  <si>
    <t>Switzerland</t>
  </si>
  <si>
    <t>Austria</t>
  </si>
  <si>
    <t>Germany</t>
  </si>
  <si>
    <t>Cyprus</t>
  </si>
  <si>
    <t>Sweden</t>
  </si>
  <si>
    <t>Netherlands</t>
  </si>
  <si>
    <t>Hungary</t>
  </si>
  <si>
    <t>Norway</t>
  </si>
  <si>
    <t>Lithuania</t>
  </si>
  <si>
    <t>Ireland</t>
  </si>
  <si>
    <t>UK</t>
  </si>
  <si>
    <t>USA</t>
  </si>
  <si>
    <t>Luxembourg</t>
  </si>
  <si>
    <t>New Zealand</t>
  </si>
  <si>
    <t>Poland</t>
  </si>
  <si>
    <t>Chile</t>
  </si>
  <si>
    <t xml:space="preserve">Dwellings per 1000 people
</t>
  </si>
  <si>
    <t>Country</t>
  </si>
  <si>
    <t xml:space="preserve"> Daley, J., Coates, B., and Wiltshire, T. (2017). Housing affordability: re-imagining the Australian dream, Grattan Institute. </t>
  </si>
  <si>
    <t>Victoria</t>
  </si>
  <si>
    <t>Queensland</t>
  </si>
  <si>
    <t>Proportion of 20-34 year olds that are the head of their household</t>
  </si>
  <si>
    <t>Front cover photo credit: “the Commons” project – Breathe Architecture, photographer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</si>
</sst>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"/>
    <numFmt numFmtId="167" formatCode="yyyy"/>
    <numFmt numFmtId="168" formatCode="#,##0.0"/>
    <numFmt numFmtId="169" formatCode="mmm\-yyyy"/>
    <numFmt numFmtId="170" formatCode="_-&quot;$&quot;* #,##0_-;\-&quot;$&quot;* #,##0_-;_-&quot;$&quot;* &quot;-&quot;??_-;_-@_-"/>
    <numFmt numFmtId="171" formatCode="0.0%"/>
    <numFmt numFmtId="172" formatCode="_(* #,##0_);_(* \(#,##0\);_(* &quot;-&quot;??_);_(@_)"/>
    <numFmt numFmtId="173" formatCode="_-* #,##0_-;\-* #,##0_-;_-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  <charset val="204"/>
    </font>
    <font>
      <sz val="9"/>
      <color rgb="FF002060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Arial"/>
      <family val="2"/>
    </font>
    <font>
      <sz val="8"/>
      <name val="Microsoft Sans Serif"/>
      <family val="2"/>
      <charset val="204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i/>
      <sz val="11"/>
      <color theme="1"/>
      <name val="Arial"/>
      <family val="2"/>
    </font>
    <font>
      <b/>
      <sz val="8"/>
      <name val="Arial"/>
      <family val="2"/>
    </font>
    <font>
      <sz val="12"/>
      <color theme="0" tint="-0.249977111117893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EF0DE"/>
        <bgColor indexed="64"/>
      </patternFill>
    </fill>
    <fill>
      <patternFill patternType="solid">
        <fgColor theme="5"/>
      </patternFill>
    </fill>
    <fill>
      <patternFill patternType="solid">
        <fgColor rgb="FF002060"/>
        <bgColor indexed="64"/>
      </patternFill>
    </fill>
    <fill>
      <patternFill patternType="solid">
        <fgColor rgb="FFFEF0DE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EF0DE"/>
        <bgColor theme="4"/>
      </patternFill>
    </fill>
    <fill>
      <patternFill patternType="solid">
        <fgColor rgb="FFFEF0DE"/>
        <bgColor theme="4" tint="0.59999389629810485"/>
      </patternFill>
    </fill>
    <fill>
      <patternFill patternType="solid">
        <fgColor rgb="FFFEF0DE"/>
        <bgColor theme="4" tint="0.79998168889431442"/>
      </patternFill>
    </fill>
    <fill>
      <patternFill patternType="solid">
        <fgColor rgb="FFFEF0DE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rgb="FFF3901D"/>
      </left>
      <right/>
      <top style="medium">
        <color rgb="FFF3901D"/>
      </top>
      <bottom/>
      <diagonal/>
    </border>
    <border>
      <left/>
      <right style="medium">
        <color rgb="FFF3901D"/>
      </right>
      <top style="medium">
        <color rgb="FFF3901D"/>
      </top>
      <bottom/>
      <diagonal/>
    </border>
    <border>
      <left style="medium">
        <color rgb="FFF3901D"/>
      </left>
      <right/>
      <top/>
      <bottom/>
      <diagonal/>
    </border>
    <border>
      <left/>
      <right style="medium">
        <color rgb="FFF3901D"/>
      </right>
      <top/>
      <bottom/>
      <diagonal/>
    </border>
    <border>
      <left style="medium">
        <color rgb="FFF3901D"/>
      </left>
      <right/>
      <top/>
      <bottom style="medium">
        <color rgb="FFF3901D"/>
      </bottom>
      <diagonal/>
    </border>
    <border>
      <left/>
      <right style="medium">
        <color rgb="FFF3901D"/>
      </right>
      <top/>
      <bottom style="medium">
        <color rgb="FFF3901D"/>
      </bottom>
      <diagonal/>
    </border>
    <border>
      <left/>
      <right/>
      <top style="medium">
        <color rgb="FFF3901D"/>
      </top>
      <bottom/>
      <diagonal/>
    </border>
    <border>
      <left/>
      <right/>
      <top/>
      <bottom style="medium">
        <color rgb="FFF3901D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3901D"/>
      </left>
      <right style="thin">
        <color theme="0"/>
      </right>
      <top style="thin">
        <color theme="0"/>
      </top>
      <bottom style="medium">
        <color rgb="FFF3901D"/>
      </bottom>
      <diagonal/>
    </border>
    <border>
      <left style="thin">
        <color rgb="FFF3901D"/>
      </left>
      <right/>
      <top/>
      <bottom/>
      <diagonal/>
    </border>
    <border>
      <left style="thin">
        <color theme="0"/>
      </left>
      <right/>
      <top/>
      <bottom style="medium">
        <color rgb="FFF3901D"/>
      </bottom>
      <diagonal/>
    </border>
  </borders>
  <cellStyleXfs count="79">
    <xf numFmtId="0" fontId="0" fillId="0" borderId="0"/>
    <xf numFmtId="0" fontId="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0" borderId="0"/>
    <xf numFmtId="1" fontId="11" fillId="0" borderId="0" applyNumberFormat="0" applyFill="0" applyBorder="0" applyProtection="0">
      <alignment horizontal="right"/>
    </xf>
    <xf numFmtId="2" fontId="9" fillId="0" borderId="0" applyFill="0" applyBorder="0" applyAlignment="0" applyProtection="0">
      <alignment horizontal="right"/>
    </xf>
    <xf numFmtId="0" fontId="12" fillId="4" borderId="0" applyFill="0" applyBorder="0"/>
    <xf numFmtId="0" fontId="13" fillId="0" borderId="0"/>
    <xf numFmtId="165" fontId="13" fillId="0" borderId="0" applyFont="0" applyFill="0" applyBorder="0" applyAlignment="0" applyProtection="0"/>
    <xf numFmtId="0" fontId="9" fillId="0" borderId="0"/>
    <xf numFmtId="0" fontId="10" fillId="6" borderId="9">
      <alignment vertical="center"/>
      <protection locked="0"/>
    </xf>
    <xf numFmtId="0" fontId="10" fillId="0" borderId="0"/>
    <xf numFmtId="0" fontId="14" fillId="0" borderId="0" applyNumberFormat="0" applyFill="0" applyBorder="0" applyAlignment="0" applyProtection="0"/>
    <xf numFmtId="0" fontId="10" fillId="7" borderId="0">
      <protection locked="0"/>
    </xf>
    <xf numFmtId="0" fontId="16" fillId="0" borderId="0">
      <alignment horizontal="right"/>
    </xf>
    <xf numFmtId="0" fontId="7" fillId="0" borderId="0"/>
    <xf numFmtId="0" fontId="9" fillId="0" borderId="0"/>
    <xf numFmtId="9" fontId="13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20" fillId="0" borderId="0" applyNumberFormat="0" applyFill="0" applyBorder="0" applyAlignment="0" applyProtection="0"/>
    <xf numFmtId="0" fontId="21" fillId="8" borderId="0" applyNumberFormat="0" applyBorder="0" applyAlignment="0" applyProtection="0"/>
    <xf numFmtId="0" fontId="22" fillId="9" borderId="0" applyNumberFormat="0" applyBorder="0" applyAlignment="0" applyProtection="0"/>
    <xf numFmtId="0" fontId="23" fillId="11" borderId="13" applyNumberFormat="0" applyAlignment="0" applyProtection="0"/>
    <xf numFmtId="0" fontId="24" fillId="12" borderId="14" applyNumberFormat="0" applyAlignment="0" applyProtection="0"/>
    <xf numFmtId="0" fontId="25" fillId="12" borderId="13" applyNumberFormat="0" applyAlignment="0" applyProtection="0"/>
    <xf numFmtId="0" fontId="26" fillId="0" borderId="15" applyNumberFormat="0" applyFill="0" applyAlignment="0" applyProtection="0"/>
    <xf numFmtId="0" fontId="27" fillId="13" borderId="16" applyNumberFormat="0" applyAlignment="0" applyProtection="0"/>
    <xf numFmtId="0" fontId="28" fillId="0" borderId="0" applyNumberFormat="0" applyFill="0" applyBorder="0" applyAlignment="0" applyProtection="0"/>
    <xf numFmtId="0" fontId="7" fillId="14" borderId="17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18" applyNumberFormat="0" applyFill="0" applyAlignment="0" applyProtection="0"/>
    <xf numFmtId="0" fontId="8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8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8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8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3" borderId="0" applyNumberFormat="0" applyBorder="0" applyAlignment="0" applyProtection="0"/>
    <xf numFmtId="0" fontId="8" fillId="29" borderId="0" applyNumberFormat="0" applyBorder="0" applyAlignment="0" applyProtection="0"/>
    <xf numFmtId="0" fontId="8" fillId="25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31" fillId="10" borderId="0" applyNumberFormat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7" fillId="0" borderId="0"/>
    <xf numFmtId="0" fontId="7" fillId="14" borderId="17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</cellStyleXfs>
  <cellXfs count="3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0" xfId="0" applyFont="1" applyBorder="1"/>
    <xf numFmtId="0" fontId="3" fillId="0" borderId="0" xfId="0" applyFont="1" applyBorder="1"/>
    <xf numFmtId="0" fontId="5" fillId="0" borderId="0" xfId="0" applyFont="1"/>
    <xf numFmtId="0" fontId="5" fillId="0" borderId="0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1" fillId="2" borderId="3" xfId="0" applyFont="1" applyFill="1" applyBorder="1"/>
    <xf numFmtId="0" fontId="1" fillId="2" borderId="5" xfId="0" applyFont="1" applyFill="1" applyBorder="1"/>
    <xf numFmtId="0" fontId="2" fillId="2" borderId="7" xfId="0" applyFont="1" applyFill="1" applyBorder="1"/>
    <xf numFmtId="2" fontId="1" fillId="2" borderId="0" xfId="0" applyNumberFormat="1" applyFont="1" applyFill="1" applyBorder="1"/>
    <xf numFmtId="2" fontId="1" fillId="2" borderId="8" xfId="0" applyNumberFormat="1" applyFont="1" applyFill="1" applyBorder="1"/>
    <xf numFmtId="0" fontId="1" fillId="2" borderId="0" xfId="0" applyFont="1" applyFill="1" applyBorder="1"/>
    <xf numFmtId="166" fontId="1" fillId="2" borderId="0" xfId="0" applyNumberFormat="1" applyFont="1" applyFill="1" applyBorder="1"/>
    <xf numFmtId="166" fontId="1" fillId="2" borderId="4" xfId="0" applyNumberFormat="1" applyFont="1" applyFill="1" applyBorder="1"/>
    <xf numFmtId="166" fontId="1" fillId="2" borderId="8" xfId="0" applyNumberFormat="1" applyFont="1" applyFill="1" applyBorder="1"/>
    <xf numFmtId="166" fontId="1" fillId="2" borderId="6" xfId="0" applyNumberFormat="1" applyFont="1" applyFill="1" applyBorder="1"/>
    <xf numFmtId="1" fontId="1" fillId="2" borderId="0" xfId="0" applyNumberFormat="1" applyFont="1" applyFill="1" applyBorder="1"/>
    <xf numFmtId="0" fontId="4" fillId="0" borderId="0" xfId="1"/>
    <xf numFmtId="0" fontId="6" fillId="0" borderId="0" xfId="0" applyFont="1"/>
    <xf numFmtId="0" fontId="1" fillId="0" borderId="0" xfId="0" applyFont="1" applyAlignment="1">
      <alignment wrapText="1"/>
    </xf>
    <xf numFmtId="2" fontId="1" fillId="2" borderId="0" xfId="0" applyNumberFormat="1" applyFont="1" applyFill="1" applyBorder="1" applyAlignment="1">
      <alignment horizontal="center" vertical="center"/>
    </xf>
    <xf numFmtId="0" fontId="15" fillId="5" borderId="0" xfId="0" applyFont="1" applyFill="1" applyBorder="1"/>
    <xf numFmtId="1" fontId="15" fillId="5" borderId="0" xfId="0" applyNumberFormat="1" applyFont="1" applyFill="1" applyBorder="1"/>
    <xf numFmtId="168" fontId="15" fillId="5" borderId="0" xfId="0" applyNumberFormat="1" applyFont="1" applyFill="1" applyBorder="1" applyAlignment="1">
      <alignment horizontal="center" vertical="center"/>
    </xf>
    <xf numFmtId="1" fontId="15" fillId="5" borderId="0" xfId="0" applyNumberFormat="1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right"/>
    </xf>
    <xf numFmtId="14" fontId="1" fillId="0" borderId="0" xfId="0" applyNumberFormat="1" applyFont="1" applyBorder="1"/>
    <xf numFmtId="14" fontId="5" fillId="0" borderId="0" xfId="0" applyNumberFormat="1" applyFont="1" applyBorder="1"/>
    <xf numFmtId="0" fontId="36" fillId="0" borderId="0" xfId="1" applyFont="1"/>
    <xf numFmtId="0" fontId="37" fillId="38" borderId="1" xfId="0" applyFont="1" applyFill="1" applyBorder="1" applyAlignment="1">
      <alignment wrapText="1"/>
    </xf>
    <xf numFmtId="0" fontId="37" fillId="38" borderId="7" xfId="0" applyFont="1" applyFill="1" applyBorder="1" applyAlignment="1">
      <alignment wrapText="1"/>
    </xf>
    <xf numFmtId="0" fontId="37" fillId="38" borderId="2" xfId="0" applyFont="1" applyFill="1" applyBorder="1" applyAlignment="1">
      <alignment wrapText="1"/>
    </xf>
    <xf numFmtId="17" fontId="1" fillId="39" borderId="3" xfId="0" applyNumberFormat="1" applyFont="1" applyFill="1" applyBorder="1"/>
    <xf numFmtId="168" fontId="1" fillId="39" borderId="0" xfId="0" applyNumberFormat="1" applyFont="1" applyFill="1" applyBorder="1"/>
    <xf numFmtId="166" fontId="1" fillId="39" borderId="0" xfId="0" applyNumberFormat="1" applyFont="1" applyFill="1" applyBorder="1"/>
    <xf numFmtId="168" fontId="1" fillId="39" borderId="4" xfId="0" applyNumberFormat="1" applyFont="1" applyFill="1" applyBorder="1"/>
    <xf numFmtId="17" fontId="1" fillId="40" borderId="3" xfId="0" applyNumberFormat="1" applyFont="1" applyFill="1" applyBorder="1"/>
    <xf numFmtId="168" fontId="1" fillId="40" borderId="0" xfId="0" applyNumberFormat="1" applyFont="1" applyFill="1" applyBorder="1"/>
    <xf numFmtId="166" fontId="1" fillId="40" borderId="0" xfId="0" applyNumberFormat="1" applyFont="1" applyFill="1" applyBorder="1"/>
    <xf numFmtId="168" fontId="1" fillId="40" borderId="4" xfId="0" applyNumberFormat="1" applyFont="1" applyFill="1" applyBorder="1"/>
    <xf numFmtId="1" fontId="1" fillId="39" borderId="0" xfId="0" applyNumberFormat="1" applyFont="1" applyFill="1" applyBorder="1" applyAlignment="1">
      <alignment wrapText="1"/>
    </xf>
    <xf numFmtId="1" fontId="1" fillId="40" borderId="0" xfId="0" applyNumberFormat="1" applyFont="1" applyFill="1" applyBorder="1"/>
    <xf numFmtId="1" fontId="1" fillId="39" borderId="0" xfId="0" applyNumberFormat="1" applyFont="1" applyFill="1" applyBorder="1"/>
    <xf numFmtId="17" fontId="1" fillId="39" borderId="5" xfId="0" applyNumberFormat="1" applyFont="1" applyFill="1" applyBorder="1"/>
    <xf numFmtId="168" fontId="1" fillId="39" borderId="8" xfId="0" applyNumberFormat="1" applyFont="1" applyFill="1" applyBorder="1"/>
    <xf numFmtId="166" fontId="1" fillId="39" borderId="8" xfId="0" applyNumberFormat="1" applyFont="1" applyFill="1" applyBorder="1"/>
    <xf numFmtId="168" fontId="1" fillId="39" borderId="6" xfId="0" applyNumberFormat="1" applyFont="1" applyFill="1" applyBorder="1"/>
    <xf numFmtId="166" fontId="35" fillId="2" borderId="0" xfId="5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wrapText="1"/>
    </xf>
    <xf numFmtId="0" fontId="2" fillId="2" borderId="7" xfId="0" applyNumberFormat="1" applyFont="1" applyFill="1" applyBorder="1"/>
    <xf numFmtId="0" fontId="2" fillId="2" borderId="2" xfId="0" applyNumberFormat="1" applyFont="1" applyFill="1" applyBorder="1" applyAlignment="1">
      <alignment wrapText="1"/>
    </xf>
    <xf numFmtId="0" fontId="1" fillId="2" borderId="3" xfId="0" applyFont="1" applyFill="1" applyBorder="1" applyAlignment="1">
      <alignment horizontal="left"/>
    </xf>
    <xf numFmtId="166" fontId="35" fillId="2" borderId="4" xfId="5" applyNumberFormat="1" applyFont="1" applyFill="1" applyBorder="1" applyAlignment="1">
      <alignment horizontal="right"/>
    </xf>
    <xf numFmtId="2" fontId="35" fillId="2" borderId="3" xfId="4" applyNumberFormat="1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166" fontId="35" fillId="2" borderId="8" xfId="5" applyNumberFormat="1" applyFont="1" applyFill="1" applyBorder="1" applyAlignment="1">
      <alignment horizontal="right"/>
    </xf>
    <xf numFmtId="166" fontId="35" fillId="2" borderId="6" xfId="5" applyNumberFormat="1" applyFont="1" applyFill="1" applyBorder="1" applyAlignment="1">
      <alignment horizontal="right"/>
    </xf>
    <xf numFmtId="0" fontId="1" fillId="2" borderId="8" xfId="0" applyFont="1" applyFill="1" applyBorder="1"/>
    <xf numFmtId="0" fontId="1" fillId="2" borderId="6" xfId="0" applyFont="1" applyFill="1" applyBorder="1"/>
    <xf numFmtId="0" fontId="37" fillId="2" borderId="1" xfId="0" applyFont="1" applyFill="1" applyBorder="1"/>
    <xf numFmtId="0" fontId="37" fillId="2" borderId="7" xfId="0" applyFont="1" applyFill="1" applyBorder="1"/>
    <xf numFmtId="167" fontId="37" fillId="2" borderId="7" xfId="0" applyNumberFormat="1" applyFont="1" applyFill="1" applyBorder="1"/>
    <xf numFmtId="0" fontId="37" fillId="2" borderId="2" xfId="0" applyFont="1" applyFill="1" applyBorder="1"/>
    <xf numFmtId="0" fontId="35" fillId="2" borderId="3" xfId="0" applyFont="1" applyFill="1" applyBorder="1"/>
    <xf numFmtId="0" fontId="35" fillId="2" borderId="0" xfId="0" applyFont="1" applyFill="1" applyBorder="1"/>
    <xf numFmtId="0" fontId="35" fillId="2" borderId="4" xfId="0" applyFont="1" applyFill="1" applyBorder="1"/>
    <xf numFmtId="0" fontId="35" fillId="2" borderId="5" xfId="0" applyFont="1" applyFill="1" applyBorder="1"/>
    <xf numFmtId="0" fontId="35" fillId="2" borderId="8" xfId="0" applyFont="1" applyFill="1" applyBorder="1"/>
    <xf numFmtId="0" fontId="35" fillId="2" borderId="6" xfId="0" applyFont="1" applyFill="1" applyBorder="1"/>
    <xf numFmtId="0" fontId="1" fillId="2" borderId="1" xfId="0" applyFont="1" applyFill="1" applyBorder="1"/>
    <xf numFmtId="0" fontId="1" fillId="2" borderId="4" xfId="0" applyFont="1" applyFill="1" applyBorder="1"/>
    <xf numFmtId="1" fontId="1" fillId="2" borderId="4" xfId="0" applyNumberFormat="1" applyFont="1" applyFill="1" applyBorder="1"/>
    <xf numFmtId="1" fontId="1" fillId="2" borderId="8" xfId="0" applyNumberFormat="1" applyFont="1" applyFill="1" applyBorder="1"/>
    <xf numFmtId="1" fontId="1" fillId="2" borderId="6" xfId="0" applyNumberFormat="1" applyFont="1" applyFill="1" applyBorder="1"/>
    <xf numFmtId="1" fontId="15" fillId="5" borderId="0" xfId="0" applyNumberFormat="1" applyFont="1" applyFill="1" applyAlignment="1">
      <alignment horizontal="right"/>
    </xf>
    <xf numFmtId="0" fontId="36" fillId="0" borderId="0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 applyAlignment="1">
      <alignment horizontal="left" vertical="center" readingOrder="1"/>
    </xf>
    <xf numFmtId="14" fontId="15" fillId="0" borderId="0" xfId="0" applyNumberFormat="1" applyFont="1" applyAlignment="1">
      <alignment horizontal="left" vertical="center" readingOrder="1"/>
    </xf>
    <xf numFmtId="0" fontId="15" fillId="0" borderId="0" xfId="0" applyFont="1" applyAlignment="1">
      <alignment horizontal="left" vertical="center" readingOrder="1"/>
    </xf>
    <xf numFmtId="1" fontId="1" fillId="2" borderId="0" xfId="0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/>
    <xf numFmtId="2" fontId="1" fillId="2" borderId="6" xfId="0" applyNumberFormat="1" applyFont="1" applyFill="1" applyBorder="1"/>
    <xf numFmtId="0" fontId="1" fillId="2" borderId="3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2" fillId="2" borderId="7" xfId="0" applyFont="1" applyFill="1" applyBorder="1" applyAlignment="1"/>
    <xf numFmtId="0" fontId="1" fillId="2" borderId="1" xfId="8" applyFont="1" applyFill="1" applyBorder="1" applyAlignment="1">
      <alignment wrapText="1"/>
    </xf>
    <xf numFmtId="0" fontId="2" fillId="2" borderId="2" xfId="8" applyFont="1" applyFill="1" applyBorder="1" applyAlignment="1">
      <alignment wrapText="1"/>
    </xf>
    <xf numFmtId="169" fontId="35" fillId="2" borderId="3" xfId="8" applyNumberFormat="1" applyFont="1" applyFill="1" applyBorder="1" applyAlignment="1">
      <alignment horizontal="left"/>
    </xf>
    <xf numFmtId="169" fontId="35" fillId="2" borderId="5" xfId="8" applyNumberFormat="1" applyFont="1" applyFill="1" applyBorder="1" applyAlignment="1">
      <alignment horizontal="left"/>
    </xf>
    <xf numFmtId="14" fontId="1" fillId="2" borderId="1" xfId="0" applyNumberFormat="1" applyFont="1" applyFill="1" applyBorder="1"/>
    <xf numFmtId="169" fontId="35" fillId="2" borderId="3" xfId="0" applyNumberFormat="1" applyFont="1" applyFill="1" applyBorder="1" applyAlignment="1" applyProtection="1">
      <alignment horizontal="right"/>
    </xf>
    <xf numFmtId="169" fontId="35" fillId="2" borderId="5" xfId="0" applyNumberFormat="1" applyFont="1" applyFill="1" applyBorder="1" applyAlignment="1" applyProtection="1">
      <alignment horizontal="right"/>
    </xf>
    <xf numFmtId="3" fontId="35" fillId="39" borderId="0" xfId="0" applyNumberFormat="1" applyFont="1" applyFill="1" applyBorder="1" applyAlignment="1">
      <alignment horizontal="right"/>
    </xf>
    <xf numFmtId="3" fontId="35" fillId="40" borderId="0" xfId="0" applyNumberFormat="1" applyFont="1" applyFill="1" applyBorder="1" applyAlignment="1">
      <alignment horizontal="right"/>
    </xf>
    <xf numFmtId="3" fontId="37" fillId="38" borderId="1" xfId="0" applyNumberFormat="1" applyFont="1" applyFill="1" applyBorder="1" applyAlignment="1">
      <alignment horizontal="right" wrapText="1"/>
    </xf>
    <xf numFmtId="3" fontId="37" fillId="38" borderId="7" xfId="0" applyNumberFormat="1" applyFont="1" applyFill="1" applyBorder="1" applyAlignment="1">
      <alignment horizontal="right" wrapText="1"/>
    </xf>
    <xf numFmtId="3" fontId="37" fillId="38" borderId="2" xfId="0" applyNumberFormat="1" applyFont="1" applyFill="1" applyBorder="1" applyAlignment="1">
      <alignment horizontal="right" wrapText="1"/>
    </xf>
    <xf numFmtId="3" fontId="35" fillId="39" borderId="4" xfId="0" applyNumberFormat="1" applyFont="1" applyFill="1" applyBorder="1" applyAlignment="1">
      <alignment horizontal="right"/>
    </xf>
    <xf numFmtId="3" fontId="35" fillId="40" borderId="3" xfId="0" applyNumberFormat="1" applyFont="1" applyFill="1" applyBorder="1" applyAlignment="1">
      <alignment horizontal="right"/>
    </xf>
    <xf numFmtId="3" fontId="35" fillId="40" borderId="4" xfId="0" applyNumberFormat="1" applyFont="1" applyFill="1" applyBorder="1" applyAlignment="1">
      <alignment horizontal="right"/>
    </xf>
    <xf numFmtId="3" fontId="35" fillId="39" borderId="3" xfId="0" applyNumberFormat="1" applyFont="1" applyFill="1" applyBorder="1" applyAlignment="1">
      <alignment horizontal="right"/>
    </xf>
    <xf numFmtId="3" fontId="35" fillId="39" borderId="5" xfId="0" applyNumberFormat="1" applyFont="1" applyFill="1" applyBorder="1" applyAlignment="1">
      <alignment horizontal="right"/>
    </xf>
    <xf numFmtId="3" fontId="35" fillId="39" borderId="8" xfId="0" applyNumberFormat="1" applyFont="1" applyFill="1" applyBorder="1" applyAlignment="1">
      <alignment horizontal="right"/>
    </xf>
    <xf numFmtId="3" fontId="35" fillId="39" borderId="6" xfId="0" applyNumberFormat="1" applyFont="1" applyFill="1" applyBorder="1" applyAlignment="1">
      <alignment horizontal="right"/>
    </xf>
    <xf numFmtId="166" fontId="1" fillId="39" borderId="3" xfId="0" applyNumberFormat="1" applyFont="1" applyFill="1" applyBorder="1"/>
    <xf numFmtId="166" fontId="1" fillId="39" borderId="4" xfId="0" applyNumberFormat="1" applyFont="1" applyFill="1" applyBorder="1"/>
    <xf numFmtId="166" fontId="1" fillId="40" borderId="3" xfId="0" applyNumberFormat="1" applyFont="1" applyFill="1" applyBorder="1"/>
    <xf numFmtId="166" fontId="1" fillId="40" borderId="4" xfId="0" applyNumberFormat="1" applyFont="1" applyFill="1" applyBorder="1"/>
    <xf numFmtId="166" fontId="1" fillId="40" borderId="5" xfId="0" applyNumberFormat="1" applyFont="1" applyFill="1" applyBorder="1"/>
    <xf numFmtId="166" fontId="1" fillId="40" borderId="8" xfId="0" applyNumberFormat="1" applyFont="1" applyFill="1" applyBorder="1"/>
    <xf numFmtId="166" fontId="1" fillId="40" borderId="6" xfId="0" applyNumberFormat="1" applyFont="1" applyFill="1" applyBorder="1"/>
    <xf numFmtId="169" fontId="1" fillId="2" borderId="3" xfId="0" applyNumberFormat="1" applyFont="1" applyFill="1" applyBorder="1" applyAlignment="1">
      <alignment horizontal="left"/>
    </xf>
    <xf numFmtId="1" fontId="1" fillId="2" borderId="4" xfId="0" applyNumberFormat="1" applyFont="1" applyFill="1" applyBorder="1" applyAlignment="1">
      <alignment horizontal="center" vertical="center"/>
    </xf>
    <xf numFmtId="169" fontId="1" fillId="2" borderId="5" xfId="0" applyNumberFormat="1" applyFont="1" applyFill="1" applyBorder="1" applyAlignment="1">
      <alignment horizontal="left"/>
    </xf>
    <xf numFmtId="2" fontId="1" fillId="2" borderId="8" xfId="0" applyNumberFormat="1" applyFont="1" applyFill="1" applyBorder="1" applyAlignment="1">
      <alignment horizontal="center" vertical="center"/>
    </xf>
    <xf numFmtId="1" fontId="1" fillId="2" borderId="8" xfId="0" applyNumberFormat="1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69" fontId="35" fillId="2" borderId="3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" fontId="2" fillId="2" borderId="7" xfId="0" applyNumberFormat="1" applyFont="1" applyFill="1" applyBorder="1" applyAlignment="1">
      <alignment horizontal="left" wrapText="1"/>
    </xf>
    <xf numFmtId="1" fontId="2" fillId="2" borderId="2" xfId="0" applyNumberFormat="1" applyFont="1" applyFill="1" applyBorder="1" applyAlignment="1">
      <alignment horizontal="left" wrapText="1"/>
    </xf>
    <xf numFmtId="0" fontId="1" fillId="2" borderId="1" xfId="8" applyFont="1" applyFill="1" applyBorder="1"/>
    <xf numFmtId="0" fontId="1" fillId="2" borderId="7" xfId="8" applyFont="1" applyFill="1" applyBorder="1"/>
    <xf numFmtId="0" fontId="1" fillId="2" borderId="2" xfId="8" applyFont="1" applyFill="1" applyBorder="1"/>
    <xf numFmtId="0" fontId="1" fillId="2" borderId="3" xfId="8" applyFont="1" applyFill="1" applyBorder="1"/>
    <xf numFmtId="0" fontId="1" fillId="2" borderId="0" xfId="8" applyFont="1" applyFill="1" applyBorder="1"/>
    <xf numFmtId="0" fontId="1" fillId="2" borderId="4" xfId="8" applyFont="1" applyFill="1" applyBorder="1"/>
    <xf numFmtId="0" fontId="1" fillId="2" borderId="5" xfId="8" applyFont="1" applyFill="1" applyBorder="1"/>
    <xf numFmtId="0" fontId="1" fillId="2" borderId="8" xfId="8" applyFont="1" applyFill="1" applyBorder="1"/>
    <xf numFmtId="0" fontId="1" fillId="2" borderId="6" xfId="8" applyFont="1" applyFill="1" applyBorder="1"/>
    <xf numFmtId="3" fontId="35" fillId="39" borderId="3" xfId="0" applyNumberFormat="1" applyFont="1" applyFill="1" applyBorder="1" applyAlignment="1">
      <alignment horizontal="right" wrapText="1"/>
    </xf>
    <xf numFmtId="3" fontId="35" fillId="40" borderId="3" xfId="0" applyNumberFormat="1" applyFont="1" applyFill="1" applyBorder="1" applyAlignment="1">
      <alignment horizontal="right" wrapText="1"/>
    </xf>
    <xf numFmtId="3" fontId="35" fillId="40" borderId="5" xfId="0" applyNumberFormat="1" applyFont="1" applyFill="1" applyBorder="1" applyAlignment="1">
      <alignment horizontal="right" wrapText="1"/>
    </xf>
    <xf numFmtId="3" fontId="35" fillId="40" borderId="8" xfId="0" applyNumberFormat="1" applyFont="1" applyFill="1" applyBorder="1" applyAlignment="1">
      <alignment horizontal="right"/>
    </xf>
    <xf numFmtId="3" fontId="35" fillId="40" borderId="6" xfId="0" applyNumberFormat="1" applyFont="1" applyFill="1" applyBorder="1" applyAlignment="1">
      <alignment horizontal="right"/>
    </xf>
    <xf numFmtId="0" fontId="37" fillId="2" borderId="7" xfId="8" applyFont="1" applyFill="1" applyBorder="1" applyAlignment="1">
      <alignment wrapText="1"/>
    </xf>
    <xf numFmtId="1" fontId="15" fillId="5" borderId="0" xfId="8" applyNumberFormat="1" applyFont="1" applyFill="1" applyBorder="1" applyAlignment="1">
      <alignment horizontal="center" wrapText="1"/>
    </xf>
    <xf numFmtId="1" fontId="35" fillId="2" borderId="0" xfId="8" applyNumberFormat="1" applyFont="1" applyFill="1" applyBorder="1" applyAlignment="1">
      <alignment horizontal="center" wrapText="1"/>
    </xf>
    <xf numFmtId="1" fontId="35" fillId="2" borderId="8" xfId="8" applyNumberFormat="1" applyFont="1" applyFill="1" applyBorder="1" applyAlignment="1">
      <alignment horizontal="center" wrapText="1"/>
    </xf>
    <xf numFmtId="1" fontId="15" fillId="5" borderId="6" xfId="8" applyNumberFormat="1" applyFont="1" applyFill="1" applyBorder="1" applyAlignment="1">
      <alignment horizontal="center" wrapText="1"/>
    </xf>
    <xf numFmtId="1" fontId="15" fillId="5" borderId="4" xfId="8" applyNumberFormat="1" applyFont="1" applyFill="1" applyBorder="1" applyAlignment="1">
      <alignment horizontal="center" wrapText="1"/>
    </xf>
    <xf numFmtId="0" fontId="2" fillId="2" borderId="7" xfId="8" applyFont="1" applyFill="1" applyBorder="1" applyAlignment="1">
      <alignment wrapText="1"/>
    </xf>
    <xf numFmtId="166" fontId="35" fillId="2" borderId="4" xfId="8" applyNumberFormat="1" applyFont="1" applyFill="1" applyBorder="1" applyAlignment="1">
      <alignment horizontal="center" wrapText="1"/>
    </xf>
    <xf numFmtId="166" fontId="35" fillId="2" borderId="0" xfId="8" applyNumberFormat="1" applyFont="1" applyFill="1" applyBorder="1" applyAlignment="1">
      <alignment horizontal="center" wrapText="1"/>
    </xf>
    <xf numFmtId="166" fontId="1" fillId="2" borderId="0" xfId="8" applyNumberFormat="1" applyFont="1" applyFill="1" applyBorder="1" applyAlignment="1">
      <alignment horizontal="center" wrapText="1"/>
    </xf>
    <xf numFmtId="166" fontId="1" fillId="2" borderId="6" xfId="8" applyNumberFormat="1" applyFont="1" applyFill="1" applyBorder="1" applyAlignment="1">
      <alignment horizontal="center" wrapText="1"/>
    </xf>
    <xf numFmtId="166" fontId="1" fillId="2" borderId="8" xfId="8" applyNumberFormat="1" applyFont="1" applyFill="1" applyBorder="1" applyAlignment="1">
      <alignment horizontal="center" wrapText="1"/>
    </xf>
    <xf numFmtId="166" fontId="1" fillId="2" borderId="4" xfId="8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37" fillId="2" borderId="7" xfId="12" applyFont="1" applyFill="1" applyBorder="1" applyAlignment="1">
      <alignment horizontal="left" vertical="center" wrapText="1"/>
    </xf>
    <xf numFmtId="0" fontId="2" fillId="2" borderId="1" xfId="8" applyFont="1" applyFill="1" applyBorder="1" applyAlignment="1">
      <alignment horizontal="left" wrapText="1"/>
    </xf>
    <xf numFmtId="0" fontId="2" fillId="2" borderId="1" xfId="8" applyFont="1" applyFill="1" applyBorder="1" applyAlignment="1">
      <alignment wrapText="1"/>
    </xf>
    <xf numFmtId="1" fontId="1" fillId="2" borderId="0" xfId="8" applyNumberFormat="1" applyFont="1" applyFill="1" applyBorder="1"/>
    <xf numFmtId="166" fontId="1" fillId="2" borderId="0" xfId="8" applyNumberFormat="1" applyFont="1" applyFill="1" applyBorder="1"/>
    <xf numFmtId="0" fontId="15" fillId="5" borderId="6" xfId="0" applyFont="1" applyFill="1" applyBorder="1"/>
    <xf numFmtId="1" fontId="1" fillId="2" borderId="8" xfId="8" applyNumberFormat="1" applyFont="1" applyFill="1" applyBorder="1"/>
    <xf numFmtId="166" fontId="1" fillId="2" borderId="8" xfId="8" applyNumberFormat="1" applyFont="1" applyFill="1" applyBorder="1"/>
    <xf numFmtId="167" fontId="1" fillId="2" borderId="5" xfId="8" applyNumberFormat="1" applyFont="1" applyFill="1" applyBorder="1"/>
    <xf numFmtId="0" fontId="15" fillId="5" borderId="4" xfId="0" applyFont="1" applyFill="1" applyBorder="1"/>
    <xf numFmtId="167" fontId="1" fillId="2" borderId="3" xfId="8" applyNumberFormat="1" applyFont="1" applyFill="1" applyBorder="1"/>
    <xf numFmtId="1" fontId="35" fillId="2" borderId="3" xfId="4" applyNumberFormat="1" applyFont="1" applyFill="1" applyBorder="1" applyAlignment="1">
      <alignment horizontal="right"/>
    </xf>
    <xf numFmtId="1" fontId="1" fillId="2" borderId="3" xfId="0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37" fillId="2" borderId="2" xfId="0" applyFont="1" applyFill="1" applyBorder="1" applyAlignment="1">
      <alignment horizontal="left" wrapText="1"/>
    </xf>
    <xf numFmtId="1" fontId="35" fillId="2" borderId="3" xfId="0" applyNumberFormat="1" applyFont="1" applyFill="1" applyBorder="1" applyAlignment="1">
      <alignment horizontal="right"/>
    </xf>
    <xf numFmtId="0" fontId="35" fillId="2" borderId="4" xfId="0" applyFont="1" applyFill="1" applyBorder="1" applyAlignment="1">
      <alignment vertical="center"/>
    </xf>
    <xf numFmtId="2" fontId="35" fillId="2" borderId="5" xfId="4" applyNumberFormat="1" applyFont="1" applyFill="1" applyBorder="1" applyAlignment="1">
      <alignment horizontal="right"/>
    </xf>
    <xf numFmtId="0" fontId="35" fillId="2" borderId="6" xfId="0" applyFont="1" applyFill="1" applyBorder="1" applyAlignment="1">
      <alignment vertical="center"/>
    </xf>
    <xf numFmtId="166" fontId="1" fillId="2" borderId="5" xfId="8" applyNumberFormat="1" applyFont="1" applyFill="1" applyBorder="1"/>
    <xf numFmtId="0" fontId="2" fillId="2" borderId="1" xfId="8" applyFont="1" applyFill="1" applyBorder="1"/>
    <xf numFmtId="166" fontId="2" fillId="2" borderId="7" xfId="8" applyNumberFormat="1" applyFont="1" applyFill="1" applyBorder="1" applyAlignment="1">
      <alignment wrapText="1"/>
    </xf>
    <xf numFmtId="49" fontId="1" fillId="2" borderId="3" xfId="0" applyNumberFormat="1" applyFont="1" applyFill="1" applyBorder="1"/>
    <xf numFmtId="49" fontId="1" fillId="2" borderId="5" xfId="0" applyNumberFormat="1" applyFont="1" applyFill="1" applyBorder="1"/>
    <xf numFmtId="0" fontId="2" fillId="2" borderId="7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0" borderId="0" xfId="0" applyFont="1" applyBorder="1"/>
    <xf numFmtId="1" fontId="15" fillId="5" borderId="4" xfId="0" applyNumberFormat="1" applyFont="1" applyFill="1" applyBorder="1"/>
    <xf numFmtId="1" fontId="15" fillId="5" borderId="6" xfId="0" applyNumberFormat="1" applyFont="1" applyFill="1" applyBorder="1"/>
    <xf numFmtId="2" fontId="35" fillId="2" borderId="3" xfId="0" applyNumberFormat="1" applyFont="1" applyFill="1" applyBorder="1" applyAlignment="1">
      <alignment horizontal="left"/>
    </xf>
    <xf numFmtId="0" fontId="35" fillId="2" borderId="3" xfId="0" applyFont="1" applyFill="1" applyBorder="1" applyAlignment="1">
      <alignment horizontal="left"/>
    </xf>
    <xf numFmtId="170" fontId="35" fillId="2" borderId="3" xfId="2" applyNumberFormat="1" applyFont="1" applyFill="1" applyBorder="1" applyAlignment="1">
      <alignment horizontal="left"/>
    </xf>
    <xf numFmtId="0" fontId="35" fillId="2" borderId="5" xfId="0" applyFont="1" applyFill="1" applyBorder="1" applyAlignment="1">
      <alignment horizontal="left"/>
    </xf>
    <xf numFmtId="0" fontId="37" fillId="2" borderId="7" xfId="0" applyFont="1" applyFill="1" applyBorder="1" applyAlignment="1">
      <alignment horizontal="left" wrapText="1"/>
    </xf>
    <xf numFmtId="0" fontId="37" fillId="2" borderId="1" xfId="0" applyFont="1" applyFill="1" applyBorder="1" applyAlignment="1">
      <alignment horizontal="left"/>
    </xf>
    <xf numFmtId="1" fontId="15" fillId="5" borderId="4" xfId="8" applyNumberFormat="1" applyFont="1" applyFill="1" applyBorder="1" applyProtection="1">
      <protection locked="0"/>
    </xf>
    <xf numFmtId="1" fontId="15" fillId="5" borderId="4" xfId="8" applyNumberFormat="1" applyFont="1" applyFill="1" applyBorder="1"/>
    <xf numFmtId="1" fontId="15" fillId="5" borderId="8" xfId="8" applyNumberFormat="1" applyFont="1" applyFill="1" applyBorder="1"/>
    <xf numFmtId="1" fontId="15" fillId="5" borderId="6" xfId="8" applyNumberFormat="1" applyFont="1" applyFill="1" applyBorder="1"/>
    <xf numFmtId="0" fontId="37" fillId="2" borderId="7" xfId="8" applyFont="1" applyFill="1" applyBorder="1" applyAlignment="1" applyProtection="1">
      <alignment wrapText="1"/>
      <protection locked="0"/>
    </xf>
    <xf numFmtId="0" fontId="37" fillId="2" borderId="7" xfId="8" applyFont="1" applyFill="1" applyBorder="1" applyProtection="1">
      <protection locked="0"/>
    </xf>
    <xf numFmtId="0" fontId="37" fillId="2" borderId="2" xfId="8" applyFont="1" applyFill="1" applyBorder="1" applyProtection="1">
      <protection locked="0"/>
    </xf>
    <xf numFmtId="0" fontId="35" fillId="2" borderId="3" xfId="8" applyFont="1" applyFill="1" applyBorder="1" applyProtection="1">
      <protection locked="0"/>
    </xf>
    <xf numFmtId="1" fontId="15" fillId="5" borderId="0" xfId="8" applyNumberFormat="1" applyFont="1" applyFill="1" applyBorder="1" applyAlignment="1" applyProtection="1">
      <alignment wrapText="1"/>
      <protection locked="0"/>
    </xf>
    <xf numFmtId="1" fontId="15" fillId="5" borderId="0" xfId="8" applyNumberFormat="1" applyFont="1" applyFill="1" applyBorder="1" applyProtection="1">
      <protection locked="0"/>
    </xf>
    <xf numFmtId="0" fontId="35" fillId="2" borderId="5" xfId="8" applyFont="1" applyFill="1" applyBorder="1" applyProtection="1">
      <protection locked="0"/>
    </xf>
    <xf numFmtId="0" fontId="2" fillId="2" borderId="7" xfId="8" applyFont="1" applyFill="1" applyBorder="1"/>
    <xf numFmtId="0" fontId="2" fillId="2" borderId="2" xfId="8" applyFont="1" applyFill="1" applyBorder="1"/>
    <xf numFmtId="0" fontId="15" fillId="5" borderId="8" xfId="0" applyFont="1" applyFill="1" applyBorder="1"/>
    <xf numFmtId="9" fontId="35" fillId="2" borderId="4" xfId="18" applyFont="1" applyFill="1" applyBorder="1" applyAlignment="1">
      <alignment horizontal="right"/>
    </xf>
    <xf numFmtId="9" fontId="35" fillId="2" borderId="6" xfId="18" applyFont="1" applyFill="1" applyBorder="1" applyAlignment="1">
      <alignment horizontal="right"/>
    </xf>
    <xf numFmtId="0" fontId="1" fillId="39" borderId="19" xfId="8" applyFont="1" applyFill="1" applyBorder="1"/>
    <xf numFmtId="171" fontId="15" fillId="5" borderId="0" xfId="0" applyNumberFormat="1" applyFont="1" applyFill="1" applyBorder="1"/>
    <xf numFmtId="171" fontId="15" fillId="5" borderId="4" xfId="0" applyNumberFormat="1" applyFont="1" applyFill="1" applyBorder="1"/>
    <xf numFmtId="171" fontId="15" fillId="5" borderId="8" xfId="0" applyNumberFormat="1" applyFont="1" applyFill="1" applyBorder="1"/>
    <xf numFmtId="171" fontId="15" fillId="5" borderId="6" xfId="0" applyNumberFormat="1" applyFont="1" applyFill="1" applyBorder="1"/>
    <xf numFmtId="171" fontId="35" fillId="2" borderId="0" xfId="18" applyNumberFormat="1" applyFont="1" applyFill="1" applyBorder="1" applyAlignment="1">
      <alignment horizontal="right"/>
    </xf>
    <xf numFmtId="168" fontId="15" fillId="5" borderId="4" xfId="0" applyNumberFormat="1" applyFont="1" applyFill="1" applyBorder="1" applyAlignment="1">
      <alignment horizontal="center" vertical="center"/>
    </xf>
    <xf numFmtId="167" fontId="1" fillId="2" borderId="5" xfId="3" applyNumberFormat="1" applyFont="1" applyFill="1" applyBorder="1" applyAlignment="1">
      <alignment horizontal="center" wrapText="1"/>
    </xf>
    <xf numFmtId="1" fontId="15" fillId="5" borderId="8" xfId="0" applyNumberFormat="1" applyFont="1" applyFill="1" applyBorder="1" applyAlignment="1">
      <alignment horizontal="center" vertical="center"/>
    </xf>
    <xf numFmtId="168" fontId="15" fillId="5" borderId="8" xfId="0" applyNumberFormat="1" applyFont="1" applyFill="1" applyBorder="1" applyAlignment="1">
      <alignment horizontal="center" vertical="center"/>
    </xf>
    <xf numFmtId="168" fontId="15" fillId="5" borderId="6" xfId="0" applyNumberFormat="1" applyFont="1" applyFill="1" applyBorder="1" applyAlignment="1">
      <alignment horizontal="center" vertical="center"/>
    </xf>
    <xf numFmtId="0" fontId="39" fillId="41" borderId="1" xfId="3" applyFont="1" applyFill="1" applyBorder="1" applyAlignment="1">
      <alignment wrapText="1"/>
    </xf>
    <xf numFmtId="0" fontId="2" fillId="5" borderId="7" xfId="0" applyFont="1" applyFill="1" applyBorder="1"/>
    <xf numFmtId="168" fontId="35" fillId="5" borderId="0" xfId="0" applyNumberFormat="1" applyFont="1" applyFill="1" applyBorder="1" applyAlignment="1">
      <alignment horizontal="center" vertical="center"/>
    </xf>
    <xf numFmtId="0" fontId="35" fillId="41" borderId="3" xfId="3" applyFont="1" applyFill="1" applyBorder="1" applyAlignment="1">
      <alignment horizontal="center" wrapText="1"/>
    </xf>
    <xf numFmtId="167" fontId="35" fillId="2" borderId="3" xfId="3" applyNumberFormat="1" applyFont="1" applyFill="1" applyBorder="1" applyAlignment="1">
      <alignment horizontal="center" wrapText="1"/>
    </xf>
    <xf numFmtId="0" fontId="2" fillId="5" borderId="2" xfId="0" applyFont="1" applyFill="1" applyBorder="1"/>
    <xf numFmtId="168" fontId="35" fillId="5" borderId="4" xfId="0" applyNumberFormat="1" applyFont="1" applyFill="1" applyBorder="1" applyAlignment="1">
      <alignment horizontal="center" vertical="center"/>
    </xf>
    <xf numFmtId="167" fontId="35" fillId="2" borderId="5" xfId="3" applyNumberFormat="1" applyFont="1" applyFill="1" applyBorder="1" applyAlignment="1">
      <alignment horizontal="center" wrapText="1"/>
    </xf>
    <xf numFmtId="0" fontId="40" fillId="41" borderId="1" xfId="3" applyFont="1" applyFill="1" applyBorder="1" applyAlignment="1">
      <alignment wrapText="1"/>
    </xf>
    <xf numFmtId="167" fontId="35" fillId="41" borderId="3" xfId="3" applyNumberFormat="1" applyFont="1" applyFill="1" applyBorder="1" applyAlignment="1">
      <alignment horizontal="center" wrapText="1"/>
    </xf>
    <xf numFmtId="0" fontId="35" fillId="41" borderId="1" xfId="3" applyFont="1" applyFill="1" applyBorder="1" applyAlignment="1">
      <alignment wrapText="1"/>
    </xf>
    <xf numFmtId="0" fontId="37" fillId="5" borderId="7" xfId="0" applyFont="1" applyFill="1" applyBorder="1"/>
    <xf numFmtId="167" fontId="1" fillId="2" borderId="3" xfId="0" applyNumberFormat="1" applyFont="1" applyFill="1" applyBorder="1"/>
    <xf numFmtId="0" fontId="2" fillId="2" borderId="2" xfId="0" applyFont="1" applyFill="1" applyBorder="1" applyAlignment="1">
      <alignment horizontal="center" vertical="center" wrapText="1"/>
    </xf>
    <xf numFmtId="167" fontId="1" fillId="2" borderId="5" xfId="4" applyNumberFormat="1" applyFont="1" applyFill="1" applyBorder="1" applyAlignment="1"/>
    <xf numFmtId="1" fontId="15" fillId="5" borderId="8" xfId="4" applyNumberFormat="1" applyFont="1" applyFill="1" applyBorder="1" applyAlignment="1">
      <alignment horizontal="right"/>
    </xf>
    <xf numFmtId="2" fontId="1" fillId="2" borderId="3" xfId="0" applyNumberFormat="1" applyFont="1" applyFill="1" applyBorder="1"/>
    <xf numFmtId="1" fontId="35" fillId="2" borderId="0" xfId="0" applyNumberFormat="1" applyFont="1" applyFill="1"/>
    <xf numFmtId="0" fontId="37" fillId="2" borderId="7" xfId="0" applyFont="1" applyFill="1" applyBorder="1" applyAlignment="1">
      <alignment horizontal="center" vertical="center"/>
    </xf>
    <xf numFmtId="1" fontId="15" fillId="5" borderId="0" xfId="8" applyNumberFormat="1" applyFont="1" applyFill="1" applyBorder="1"/>
    <xf numFmtId="3" fontId="35" fillId="2" borderId="1" xfId="8" applyNumberFormat="1" applyFont="1" applyFill="1" applyBorder="1" applyAlignment="1">
      <alignment horizontal="left"/>
    </xf>
    <xf numFmtId="166" fontId="1" fillId="2" borderId="3" xfId="8" applyNumberFormat="1" applyFont="1" applyFill="1" applyBorder="1"/>
    <xf numFmtId="0" fontId="2" fillId="2" borderId="7" xfId="8" applyFont="1" applyFill="1" applyBorder="1" applyAlignment="1">
      <alignment horizontal="left" vertical="top" wrapText="1"/>
    </xf>
    <xf numFmtId="0" fontId="2" fillId="2" borderId="2" xfId="8" applyFont="1" applyFill="1" applyBorder="1" applyAlignment="1">
      <alignment horizontal="left" vertical="top" wrapText="1"/>
    </xf>
    <xf numFmtId="167" fontId="1" fillId="2" borderId="5" xfId="0" applyNumberFormat="1" applyFont="1" applyFill="1" applyBorder="1"/>
    <xf numFmtId="0" fontId="15" fillId="5" borderId="8" xfId="0" applyFont="1" applyFill="1" applyBorder="1" applyAlignment="1">
      <alignment horizontal="right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71" fontId="1" fillId="2" borderId="8" xfId="0" applyNumberFormat="1" applyFont="1" applyFill="1" applyBorder="1"/>
    <xf numFmtId="171" fontId="1" fillId="2" borderId="0" xfId="0" applyNumberFormat="1" applyFont="1" applyFill="1" applyBorder="1"/>
    <xf numFmtId="172" fontId="1" fillId="2" borderId="6" xfId="0" applyNumberFormat="1" applyFont="1" applyFill="1" applyBorder="1"/>
    <xf numFmtId="1" fontId="35" fillId="2" borderId="3" xfId="5" applyFont="1" applyFill="1" applyBorder="1" applyAlignment="1">
      <alignment horizontal="left" vertical="top"/>
    </xf>
    <xf numFmtId="172" fontId="1" fillId="2" borderId="4" xfId="0" applyNumberFormat="1" applyFont="1" applyFill="1" applyBorder="1"/>
    <xf numFmtId="0" fontId="1" fillId="2" borderId="3" xfId="0" applyFont="1" applyFill="1" applyBorder="1" applyAlignment="1">
      <alignment horizontal="left" vertical="top"/>
    </xf>
    <xf numFmtId="2" fontId="1" fillId="2" borderId="6" xfId="0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/>
    </xf>
    <xf numFmtId="0" fontId="1" fillId="39" borderId="3" xfId="0" applyFont="1" applyFill="1" applyBorder="1"/>
    <xf numFmtId="9" fontId="1" fillId="39" borderId="4" xfId="0" applyNumberFormat="1" applyFont="1" applyFill="1" applyBorder="1"/>
    <xf numFmtId="0" fontId="1" fillId="40" borderId="3" xfId="0" applyFont="1" applyFill="1" applyBorder="1"/>
    <xf numFmtId="9" fontId="1" fillId="40" borderId="4" xfId="0" applyNumberFormat="1" applyFont="1" applyFill="1" applyBorder="1"/>
    <xf numFmtId="0" fontId="1" fillId="40" borderId="5" xfId="0" applyFont="1" applyFill="1" applyBorder="1"/>
    <xf numFmtId="9" fontId="1" fillId="40" borderId="6" xfId="0" applyNumberFormat="1" applyFont="1" applyFill="1" applyBorder="1"/>
    <xf numFmtId="0" fontId="37" fillId="38" borderId="1" xfId="0" applyFont="1" applyFill="1" applyBorder="1"/>
    <xf numFmtId="1" fontId="1" fillId="2" borderId="6" xfId="8" applyNumberFormat="1" applyFont="1" applyFill="1" applyBorder="1"/>
    <xf numFmtId="1" fontId="1" fillId="2" borderId="4" xfId="8" applyNumberFormat="1" applyFont="1" applyFill="1" applyBorder="1"/>
    <xf numFmtId="0" fontId="37" fillId="2" borderId="2" xfId="8" applyFont="1" applyFill="1" applyBorder="1" applyAlignment="1">
      <alignment wrapText="1"/>
    </xf>
    <xf numFmtId="0" fontId="37" fillId="2" borderId="1" xfId="8" applyFont="1" applyFill="1" applyBorder="1" applyAlignment="1">
      <alignment wrapText="1"/>
    </xf>
    <xf numFmtId="0" fontId="41" fillId="2" borderId="1" xfId="0" applyFont="1" applyFill="1" applyBorder="1"/>
    <xf numFmtId="0" fontId="35" fillId="2" borderId="3" xfId="0" quotePrefix="1" applyNumberFormat="1" applyFont="1" applyFill="1" applyBorder="1" applyAlignment="1">
      <alignment horizontal="left"/>
    </xf>
    <xf numFmtId="0" fontId="35" fillId="2" borderId="5" xfId="0" quotePrefix="1" applyNumberFormat="1" applyFont="1" applyFill="1" applyBorder="1" applyAlignment="1">
      <alignment horizontal="left"/>
    </xf>
    <xf numFmtId="0" fontId="38" fillId="0" borderId="0" xfId="0" applyFont="1" applyBorder="1"/>
    <xf numFmtId="166" fontId="1" fillId="2" borderId="4" xfId="8" applyNumberFormat="1" applyFont="1" applyFill="1" applyBorder="1"/>
    <xf numFmtId="166" fontId="1" fillId="2" borderId="6" xfId="8" applyNumberFormat="1" applyFont="1" applyFill="1" applyBorder="1"/>
    <xf numFmtId="0" fontId="4" fillId="0" borderId="0" xfId="1" applyBorder="1"/>
    <xf numFmtId="169" fontId="1" fillId="2" borderId="3" xfId="0" applyNumberFormat="1" applyFont="1" applyFill="1" applyBorder="1"/>
    <xf numFmtId="169" fontId="1" fillId="2" borderId="5" xfId="0" applyNumberFormat="1" applyFont="1" applyFill="1" applyBorder="1"/>
    <xf numFmtId="166" fontId="1" fillId="2" borderId="4" xfId="9" applyNumberFormat="1" applyFont="1" applyFill="1" applyBorder="1"/>
    <xf numFmtId="0" fontId="1" fillId="0" borderId="0" xfId="0" applyFont="1" applyAlignment="1">
      <alignment horizontal="center"/>
    </xf>
    <xf numFmtId="2" fontId="0" fillId="0" borderId="0" xfId="0" applyNumberFormat="1"/>
    <xf numFmtId="17" fontId="35" fillId="39" borderId="3" xfId="0" applyNumberFormat="1" applyFont="1" applyFill="1" applyBorder="1" applyAlignment="1">
      <alignment horizontal="right" wrapText="1"/>
    </xf>
    <xf numFmtId="17" fontId="35" fillId="40" borderId="3" xfId="0" applyNumberFormat="1" applyFont="1" applyFill="1" applyBorder="1" applyAlignment="1">
      <alignment horizontal="right" wrapText="1"/>
    </xf>
    <xf numFmtId="168" fontId="35" fillId="39" borderId="0" xfId="0" applyNumberFormat="1" applyFont="1" applyFill="1" applyBorder="1" applyAlignment="1">
      <alignment horizontal="right"/>
    </xf>
    <xf numFmtId="168" fontId="35" fillId="39" borderId="4" xfId="0" applyNumberFormat="1" applyFont="1" applyFill="1" applyBorder="1" applyAlignment="1">
      <alignment horizontal="right"/>
    </xf>
    <xf numFmtId="168" fontId="35" fillId="40" borderId="8" xfId="0" applyNumberFormat="1" applyFont="1" applyFill="1" applyBorder="1" applyAlignment="1">
      <alignment horizontal="right"/>
    </xf>
    <xf numFmtId="168" fontId="35" fillId="40" borderId="6" xfId="0" applyNumberFormat="1" applyFont="1" applyFill="1" applyBorder="1" applyAlignment="1">
      <alignment horizontal="right"/>
    </xf>
    <xf numFmtId="166" fontId="37" fillId="38" borderId="1" xfId="0" applyNumberFormat="1" applyFont="1" applyFill="1" applyBorder="1" applyAlignment="1">
      <alignment wrapText="1"/>
    </xf>
    <xf numFmtId="166" fontId="37" fillId="38" borderId="7" xfId="0" applyNumberFormat="1" applyFont="1" applyFill="1" applyBorder="1" applyAlignment="1">
      <alignment wrapText="1"/>
    </xf>
    <xf numFmtId="166" fontId="37" fillId="38" borderId="2" xfId="0" applyNumberFormat="1" applyFont="1" applyFill="1" applyBorder="1" applyAlignment="1">
      <alignment wrapText="1"/>
    </xf>
    <xf numFmtId="173" fontId="1" fillId="2" borderId="0" xfId="67" applyNumberFormat="1" applyFont="1" applyFill="1" applyBorder="1"/>
    <xf numFmtId="173" fontId="1" fillId="2" borderId="4" xfId="67" applyNumberFormat="1" applyFont="1" applyFill="1" applyBorder="1"/>
    <xf numFmtId="173" fontId="1" fillId="2" borderId="8" xfId="67" applyNumberFormat="1" applyFont="1" applyFill="1" applyBorder="1"/>
    <xf numFmtId="173" fontId="1" fillId="2" borderId="6" xfId="67" applyNumberFormat="1" applyFont="1" applyFill="1" applyBorder="1"/>
    <xf numFmtId="2" fontId="35" fillId="2" borderId="5" xfId="4" applyNumberFormat="1" applyFont="1" applyFill="1" applyBorder="1" applyAlignment="1">
      <alignment horizontal="left"/>
    </xf>
    <xf numFmtId="0" fontId="37" fillId="2" borderId="1" xfId="0" applyFont="1" applyFill="1" applyBorder="1" applyAlignment="1">
      <alignment vertical="center"/>
    </xf>
    <xf numFmtId="0" fontId="1" fillId="0" borderId="0" xfId="0" applyFont="1" applyFill="1" applyBorder="1"/>
    <xf numFmtId="167" fontId="1" fillId="0" borderId="0" xfId="0" applyNumberFormat="1" applyFont="1" applyFill="1" applyBorder="1"/>
    <xf numFmtId="169" fontId="1" fillId="2" borderId="3" xfId="8" applyNumberFormat="1" applyFont="1" applyFill="1" applyBorder="1"/>
    <xf numFmtId="0" fontId="0" fillId="0" borderId="0" xfId="0" applyFill="1"/>
    <xf numFmtId="166" fontId="15" fillId="5" borderId="4" xfId="0" applyNumberFormat="1" applyFont="1" applyFill="1" applyBorder="1"/>
    <xf numFmtId="166" fontId="15" fillId="5" borderId="6" xfId="0" applyNumberFormat="1" applyFont="1" applyFill="1" applyBorder="1"/>
    <xf numFmtId="166" fontId="0" fillId="0" borderId="0" xfId="0" applyNumberFormat="1" applyFill="1"/>
    <xf numFmtId="1" fontId="35" fillId="2" borderId="20" xfId="8" applyNumberFormat="1" applyFont="1" applyFill="1" applyBorder="1" applyAlignment="1">
      <alignment horizontal="left" wrapText="1"/>
    </xf>
    <xf numFmtId="0" fontId="42" fillId="0" borderId="0" xfId="0" applyFont="1" applyFill="1" applyAlignment="1">
      <alignment horizontal="right" wrapText="1"/>
    </xf>
    <xf numFmtId="0" fontId="43" fillId="0" borderId="0" xfId="0" applyFont="1"/>
    <xf numFmtId="0" fontId="2" fillId="2" borderId="7" xfId="8" applyFont="1" applyFill="1" applyBorder="1" applyAlignment="1">
      <alignment horizontal="center" vertical="center" wrapText="1"/>
    </xf>
    <xf numFmtId="166" fontId="2" fillId="2" borderId="7" xfId="8" applyNumberFormat="1" applyFont="1" applyFill="1" applyBorder="1" applyAlignment="1">
      <alignment horizontal="center" vertical="center" wrapText="1"/>
    </xf>
    <xf numFmtId="0" fontId="2" fillId="2" borderId="2" xfId="8" applyFont="1" applyFill="1" applyBorder="1" applyAlignment="1">
      <alignment horizontal="center" vertical="center" wrapText="1"/>
    </xf>
    <xf numFmtId="1" fontId="2" fillId="2" borderId="7" xfId="8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166" fontId="1" fillId="2" borderId="0" xfId="0" applyNumberFormat="1" applyFont="1" applyFill="1" applyBorder="1" applyAlignment="1">
      <alignment horizontal="center" vertical="center"/>
    </xf>
    <xf numFmtId="166" fontId="1" fillId="2" borderId="8" xfId="0" applyNumberFormat="1" applyFont="1" applyFill="1" applyBorder="1" applyAlignment="1">
      <alignment horizontal="center" vertical="center"/>
    </xf>
    <xf numFmtId="170" fontId="1" fillId="2" borderId="0" xfId="2" applyNumberFormat="1" applyFont="1" applyFill="1" applyBorder="1"/>
    <xf numFmtId="170" fontId="15" fillId="5" borderId="0" xfId="2" applyNumberFormat="1" applyFont="1" applyFill="1" applyBorder="1"/>
    <xf numFmtId="170" fontId="15" fillId="5" borderId="4" xfId="2" applyNumberFormat="1" applyFont="1" applyFill="1" applyBorder="1"/>
    <xf numFmtId="170" fontId="35" fillId="2" borderId="0" xfId="2" applyNumberFormat="1" applyFont="1" applyFill="1" applyBorder="1"/>
    <xf numFmtId="170" fontId="1" fillId="2" borderId="8" xfId="2" applyNumberFormat="1" applyFont="1" applyFill="1" applyBorder="1"/>
    <xf numFmtId="170" fontId="15" fillId="5" borderId="8" xfId="2" applyNumberFormat="1" applyFont="1" applyFill="1" applyBorder="1"/>
    <xf numFmtId="170" fontId="15" fillId="5" borderId="6" xfId="2" applyNumberFormat="1" applyFont="1" applyFill="1" applyBorder="1"/>
    <xf numFmtId="166" fontId="15" fillId="5" borderId="0" xfId="0" applyNumberFormat="1" applyFont="1" applyFill="1" applyBorder="1"/>
    <xf numFmtId="166" fontId="1" fillId="0" borderId="0" xfId="0" applyNumberFormat="1" applyFont="1" applyBorder="1"/>
    <xf numFmtId="166" fontId="1" fillId="2" borderId="0" xfId="8" applyNumberFormat="1" applyFont="1" applyFill="1" applyBorder="1" applyAlignment="1" applyProtection="1">
      <alignment wrapText="1"/>
      <protection locked="0"/>
    </xf>
    <xf numFmtId="166" fontId="1" fillId="2" borderId="4" xfId="8" applyNumberFormat="1" applyFont="1" applyFill="1" applyBorder="1" applyProtection="1">
      <protection locked="0"/>
    </xf>
    <xf numFmtId="166" fontId="1" fillId="2" borderId="8" xfId="8" applyNumberFormat="1" applyFont="1" applyFill="1" applyBorder="1" applyAlignment="1" applyProtection="1">
      <alignment wrapText="1"/>
      <protection locked="0"/>
    </xf>
    <xf numFmtId="166" fontId="1" fillId="2" borderId="6" xfId="8" applyNumberFormat="1" applyFont="1" applyFill="1" applyBorder="1" applyProtection="1">
      <protection locked="0"/>
    </xf>
    <xf numFmtId="1" fontId="1" fillId="2" borderId="0" xfId="8" applyNumberFormat="1" applyFont="1" applyFill="1" applyBorder="1" applyAlignment="1" applyProtection="1">
      <alignment wrapText="1"/>
      <protection locked="0"/>
    </xf>
    <xf numFmtId="1" fontId="1" fillId="2" borderId="0" xfId="8" applyNumberFormat="1" applyFont="1" applyFill="1" applyBorder="1" applyProtection="1">
      <protection locked="0"/>
    </xf>
    <xf numFmtId="1" fontId="1" fillId="2" borderId="4" xfId="8" applyNumberFormat="1" applyFont="1" applyFill="1" applyBorder="1" applyProtection="1">
      <protection locked="0"/>
    </xf>
    <xf numFmtId="166" fontId="1" fillId="2" borderId="0" xfId="8" applyNumberFormat="1" applyFont="1" applyFill="1"/>
    <xf numFmtId="166" fontId="15" fillId="5" borderId="8" xfId="0" applyNumberFormat="1" applyFont="1" applyFill="1" applyBorder="1"/>
    <xf numFmtId="166" fontId="2" fillId="2" borderId="2" xfId="8" applyNumberFormat="1" applyFont="1" applyFill="1" applyBorder="1" applyAlignment="1">
      <alignment wrapText="1"/>
    </xf>
    <xf numFmtId="166" fontId="1" fillId="2" borderId="3" xfId="8" applyNumberFormat="1" applyFont="1" applyFill="1" applyBorder="1" applyAlignment="1">
      <alignment wrapText="1"/>
    </xf>
    <xf numFmtId="166" fontId="1" fillId="2" borderId="5" xfId="8" applyNumberFormat="1" applyFont="1" applyFill="1" applyBorder="1" applyAlignment="1">
      <alignment wrapText="1"/>
    </xf>
    <xf numFmtId="166" fontId="2" fillId="2" borderId="1" xfId="8" applyNumberFormat="1" applyFont="1" applyFill="1" applyBorder="1" applyAlignment="1">
      <alignment wrapText="1"/>
    </xf>
    <xf numFmtId="0" fontId="1" fillId="2" borderId="3" xfId="8" applyFont="1" applyFill="1" applyBorder="1" applyAlignment="1">
      <alignment horizontal="right"/>
    </xf>
    <xf numFmtId="0" fontId="1" fillId="39" borderId="3" xfId="8" applyFont="1" applyFill="1" applyBorder="1" applyAlignment="1">
      <alignment horizontal="right"/>
    </xf>
    <xf numFmtId="0" fontId="1" fillId="39" borderId="5" xfId="8" applyFont="1" applyFill="1" applyBorder="1" applyAlignment="1">
      <alignment horizontal="right"/>
    </xf>
    <xf numFmtId="171" fontId="35" fillId="2" borderId="21" xfId="18" applyNumberFormat="1" applyFont="1" applyFill="1" applyBorder="1" applyAlignment="1">
      <alignment horizontal="right"/>
    </xf>
    <xf numFmtId="171" fontId="35" fillId="2" borderId="4" xfId="18" applyNumberFormat="1" applyFont="1" applyFill="1" applyBorder="1" applyAlignment="1">
      <alignment horizontal="right"/>
    </xf>
    <xf numFmtId="171" fontId="35" fillId="2" borderId="6" xfId="18" applyNumberFormat="1" applyFont="1" applyFill="1" applyBorder="1" applyAlignment="1">
      <alignment horizontal="right"/>
    </xf>
    <xf numFmtId="0" fontId="1" fillId="0" borderId="0" xfId="0" applyFont="1" applyBorder="1" applyAlignment="1">
      <alignment wrapText="1"/>
    </xf>
    <xf numFmtId="0" fontId="2" fillId="0" borderId="0" xfId="0" applyFont="1" applyAlignment="1"/>
    <xf numFmtId="0" fontId="37" fillId="41" borderId="7" xfId="3" applyFont="1" applyFill="1" applyBorder="1" applyAlignment="1">
      <alignment wrapText="1"/>
    </xf>
    <xf numFmtId="0" fontId="37" fillId="5" borderId="2" xfId="0" applyFont="1" applyFill="1" applyBorder="1"/>
    <xf numFmtId="0" fontId="35" fillId="41" borderId="3" xfId="3" applyFont="1" applyFill="1" applyBorder="1" applyAlignment="1">
      <alignment horizontal="left" wrapText="1"/>
    </xf>
    <xf numFmtId="0" fontId="35" fillId="41" borderId="5" xfId="3" applyFont="1" applyFill="1" applyBorder="1" applyAlignment="1">
      <alignment horizontal="left" wrapText="1"/>
    </xf>
    <xf numFmtId="166" fontId="35" fillId="41" borderId="0" xfId="3" applyNumberFormat="1" applyFont="1" applyFill="1" applyBorder="1" applyAlignment="1">
      <alignment horizontal="center" wrapText="1"/>
    </xf>
    <xf numFmtId="166" fontId="35" fillId="5" borderId="4" xfId="0" applyNumberFormat="1" applyFont="1" applyFill="1" applyBorder="1" applyAlignment="1">
      <alignment horizontal="center" vertical="center"/>
    </xf>
    <xf numFmtId="166" fontId="35" fillId="41" borderId="8" xfId="3" applyNumberFormat="1" applyFont="1" applyFill="1" applyBorder="1" applyAlignment="1">
      <alignment horizontal="center" wrapText="1"/>
    </xf>
    <xf numFmtId="166" fontId="35" fillId="5" borderId="6" xfId="0" applyNumberFormat="1" applyFont="1" applyFill="1" applyBorder="1" applyAlignment="1">
      <alignment horizontal="center" vertical="center"/>
    </xf>
    <xf numFmtId="167" fontId="35" fillId="41" borderId="3" xfId="3" applyNumberFormat="1" applyFont="1" applyFill="1" applyBorder="1" applyAlignment="1">
      <alignment horizontal="left" vertical="top"/>
    </xf>
    <xf numFmtId="0" fontId="1" fillId="0" borderId="0" xfId="0" applyFont="1" applyBorder="1" applyAlignment="1"/>
    <xf numFmtId="167" fontId="35" fillId="2" borderId="3" xfId="3" applyNumberFormat="1" applyFont="1" applyFill="1" applyBorder="1" applyAlignment="1">
      <alignment horizontal="left" vertical="top"/>
    </xf>
    <xf numFmtId="167" fontId="35" fillId="2" borderId="5" xfId="0" applyNumberFormat="1" applyFont="1" applyFill="1" applyBorder="1" applyAlignment="1">
      <alignment horizontal="left" vertical="top"/>
    </xf>
    <xf numFmtId="3" fontId="35" fillId="5" borderId="0" xfId="0" applyNumberFormat="1" applyFont="1" applyFill="1" applyBorder="1" applyAlignment="1">
      <alignment horizontal="right"/>
    </xf>
    <xf numFmtId="3" fontId="35" fillId="5" borderId="4" xfId="0" applyNumberFormat="1" applyFont="1" applyFill="1" applyBorder="1" applyAlignment="1">
      <alignment horizontal="right"/>
    </xf>
    <xf numFmtId="3" fontId="35" fillId="5" borderId="8" xfId="0" applyNumberFormat="1" applyFont="1" applyFill="1" applyBorder="1" applyAlignment="1">
      <alignment horizontal="right"/>
    </xf>
    <xf numFmtId="3" fontId="35" fillId="5" borderId="6" xfId="0" applyNumberFormat="1" applyFont="1" applyFill="1" applyBorder="1" applyAlignment="1">
      <alignment horizontal="right"/>
    </xf>
    <xf numFmtId="14" fontId="1" fillId="2" borderId="0" xfId="0" applyNumberFormat="1" applyFont="1" applyFill="1" applyAlignment="1">
      <alignment wrapText="1"/>
    </xf>
    <xf numFmtId="0" fontId="2" fillId="2" borderId="0" xfId="0" applyFont="1" applyFill="1" applyAlignment="1">
      <alignment horizontal="center" wrapText="1"/>
    </xf>
    <xf numFmtId="169" fontId="1" fillId="2" borderId="0" xfId="0" applyNumberFormat="1" applyFont="1" applyFill="1" applyBorder="1"/>
    <xf numFmtId="1" fontId="15" fillId="5" borderId="0" xfId="0" applyNumberFormat="1" applyFont="1" applyFill="1" applyBorder="1" applyAlignment="1">
      <alignment horizontal="right"/>
    </xf>
    <xf numFmtId="0" fontId="0" fillId="2" borderId="3" xfId="0" applyFill="1" applyBorder="1"/>
    <xf numFmtId="0" fontId="0" fillId="2" borderId="0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6" xfId="0" applyFill="1" applyBorder="1"/>
    <xf numFmtId="0" fontId="2" fillId="2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7" fillId="2" borderId="7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 wrapText="1"/>
    </xf>
    <xf numFmtId="3" fontId="2" fillId="2" borderId="0" xfId="68" applyNumberFormat="1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 wrapText="1"/>
    </xf>
    <xf numFmtId="0" fontId="35" fillId="2" borderId="0" xfId="0" applyFont="1" applyFill="1" applyBorder="1" applyAlignment="1">
      <alignment horizontal="left" wrapText="1"/>
    </xf>
    <xf numFmtId="0" fontId="5" fillId="0" borderId="0" xfId="0" applyFont="1" applyBorder="1" applyAlignment="1"/>
    <xf numFmtId="1" fontId="2" fillId="2" borderId="3" xfId="8" applyNumberFormat="1" applyFont="1" applyFill="1" applyBorder="1" applyAlignment="1">
      <alignment wrapText="1"/>
    </xf>
    <xf numFmtId="1" fontId="2" fillId="2" borderId="3" xfId="8" applyNumberFormat="1" applyFont="1" applyFill="1" applyBorder="1"/>
    <xf numFmtId="1" fontId="2" fillId="2" borderId="5" xfId="8" applyNumberFormat="1" applyFont="1" applyFill="1" applyBorder="1"/>
    <xf numFmtId="166" fontId="1" fillId="2" borderId="0" xfId="8" applyNumberFormat="1" applyFont="1" applyFill="1" applyBorder="1" applyAlignment="1">
      <alignment wrapText="1"/>
    </xf>
    <xf numFmtId="166" fontId="1" fillId="2" borderId="4" xfId="8" applyNumberFormat="1" applyFont="1" applyFill="1" applyBorder="1" applyAlignment="1">
      <alignment wrapText="1"/>
    </xf>
    <xf numFmtId="0" fontId="0" fillId="42" borderId="0" xfId="0" applyFill="1"/>
  </cellXfs>
  <cellStyles count="79">
    <cellStyle name="20% - Accent1" xfId="37" builtinId="30" customBuiltin="1"/>
    <cellStyle name="20% - Accent2" xfId="39" builtinId="34" customBuiltin="1"/>
    <cellStyle name="20% - Accent3" xfId="42" builtinId="38" customBuiltin="1"/>
    <cellStyle name="20% - Accent4" xfId="45" builtinId="42" customBuiltin="1"/>
    <cellStyle name="20% - Accent5" xfId="48" builtinId="46" customBuiltin="1"/>
    <cellStyle name="20% - Accent6" xfId="51" builtinId="50" customBuiltin="1"/>
    <cellStyle name="40% - Accent1" xfId="38" builtinId="31" customBuiltin="1"/>
    <cellStyle name="40% - Accent2" xfId="40" builtinId="35" customBuiltin="1"/>
    <cellStyle name="40% - Accent3" xfId="43" builtinId="39" customBuiltin="1"/>
    <cellStyle name="40% - Accent4" xfId="46" builtinId="43" customBuiltin="1"/>
    <cellStyle name="40% - Accent5" xfId="49" builtinId="47" customBuiltin="1"/>
    <cellStyle name="40% - Accent6" xfId="52" builtinId="51" customBuiltin="1"/>
    <cellStyle name="60% - Accent1 2" xfId="58"/>
    <cellStyle name="60% - Accent2 2" xfId="57"/>
    <cellStyle name="60% - Accent3 2" xfId="56"/>
    <cellStyle name="60% - Accent4 2" xfId="55"/>
    <cellStyle name="60% - Accent5 2" xfId="54"/>
    <cellStyle name="60% - Accent6 2" xfId="53"/>
    <cellStyle name="Accent1" xfId="36" builtinId="29" customBuiltin="1"/>
    <cellStyle name="Accent2" xfId="3" builtinId="33" customBuiltin="1"/>
    <cellStyle name="Accent3" xfId="41" builtinId="37" customBuiltin="1"/>
    <cellStyle name="Accent4" xfId="44" builtinId="41" customBuiltin="1"/>
    <cellStyle name="Accent5" xfId="47" builtinId="45" customBuiltin="1"/>
    <cellStyle name="Accent6" xfId="50" builtinId="49" customBuiltin="1"/>
    <cellStyle name="Bad" xfId="26" builtinId="27" customBuiltin="1"/>
    <cellStyle name="Calculation" xfId="29" builtinId="22" customBuiltin="1"/>
    <cellStyle name="Check Cell" xfId="31" builtinId="23" customBuiltin="1"/>
    <cellStyle name="Comma" xfId="67" builtinId="3"/>
    <cellStyle name="Comma 2" xfId="9"/>
    <cellStyle name="Comma 3" xfId="66"/>
    <cellStyle name="Currency" xfId="2" builtinId="4"/>
    <cellStyle name="DefaultBold 2" xfId="5"/>
    <cellStyle name="DefaultDP2" xfId="6"/>
    <cellStyle name="Explanatory Text" xfId="34" builtinId="53" customBuilti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Good" xfId="25" builtinId="26" customBuiltin="1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Hyperlink" xfId="1" builtinId="8"/>
    <cellStyle name="Hyperlink 2" xfId="13"/>
    <cellStyle name="Hyperlink 2 2" xfId="62"/>
    <cellStyle name="Hyperlink 3" xfId="14"/>
    <cellStyle name="Hyperlink 3 2" xfId="63"/>
    <cellStyle name="Input" xfId="27" builtinId="20" customBuiltin="1"/>
    <cellStyle name="Linked" xfId="7"/>
    <cellStyle name="Linked Cell" xfId="30" builtinId="24" customBuiltin="1"/>
    <cellStyle name="Neutral 2" xfId="59"/>
    <cellStyle name="Normal" xfId="0" builtinId="0"/>
    <cellStyle name="Normal 10 2" xfId="16"/>
    <cellStyle name="Normal 2" xfId="4"/>
    <cellStyle name="Normal 2 2" xfId="10"/>
    <cellStyle name="Normal 2 2 2" xfId="64"/>
    <cellStyle name="Normal 2 3" xfId="12"/>
    <cellStyle name="Normal 21" xfId="68"/>
    <cellStyle name="Normal 3" xfId="8"/>
    <cellStyle name="Normal 3 2" xfId="19"/>
    <cellStyle name="Normal 3 3" xfId="61"/>
    <cellStyle name="Normal 86" xfId="17"/>
    <cellStyle name="Note" xfId="33" builtinId="10" customBuiltin="1"/>
    <cellStyle name="Note 2" xfId="65"/>
    <cellStyle name="Output" xfId="28" builtinId="21" customBuiltin="1"/>
    <cellStyle name="Percent 2" xfId="18"/>
    <cellStyle name="rowfield" xfId="11"/>
    <cellStyle name="Style7" xfId="15"/>
    <cellStyle name="Title" xfId="20" builtinId="15" customBuiltin="1"/>
    <cellStyle name="Title 2" xfId="60"/>
    <cellStyle name="Total" xfId="35" builtinId="25" customBuiltin="1"/>
    <cellStyle name="Warning Text" xfId="32" builtinId="11" customBuiltin="1"/>
  </cellStyles>
  <dxfs count="19"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numFmt numFmtId="1" formatCode="0"/>
      <fill>
        <patternFill patternType="solid">
          <fgColor rgb="FF000000"/>
          <bgColor rgb="FFFEF0DE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numFmt numFmtId="1" formatCode="0"/>
      <fill>
        <patternFill patternType="solid">
          <fgColor rgb="FF000000"/>
          <bgColor rgb="FFFEF0DE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numFmt numFmtId="1" formatCode="0"/>
      <fill>
        <patternFill patternType="solid">
          <fgColor rgb="FF000000"/>
          <bgColor rgb="FFFEF0DE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9" formatCode="mmm\-yyyy"/>
      <fill>
        <patternFill patternType="solid">
          <fgColor indexed="64"/>
          <bgColor rgb="FFFEF0DE"/>
        </patternFill>
      </fill>
    </dxf>
    <dxf>
      <border diagonalUp="0" diagonalDown="0">
        <left style="medium">
          <color rgb="FFF3901D"/>
        </left>
        <right style="medium">
          <color rgb="FFF3901D"/>
        </right>
        <top style="medium">
          <color rgb="FFF3901D"/>
        </top>
        <bottom style="medium">
          <color rgb="FFF3901D"/>
        </bottom>
      </border>
    </dxf>
    <dxf>
      <font>
        <strike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rgb="FF000000"/>
          <bgColor rgb="FFFEF0D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FEF0DE"/>
        </patternFill>
      </fill>
      <alignment vertical="bottom" textRotation="0" wrapText="1" indent="0" justifyLastLine="0" shrinkToFit="0" readingOrder="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6" formatCode="0.0"/>
      <fill>
        <patternFill>
          <fgColor indexed="64"/>
          <bgColor rgb="FFFEF0DE"/>
        </patternFill>
      </fill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6" formatCode="0.0"/>
      <fill>
        <patternFill>
          <fgColor indexed="64"/>
          <bgColor rgb="FFFEF0D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FEF0DE"/>
        </patternFill>
      </fill>
      <alignment horizontal="left" vertical="bottom" textRotation="0" wrapText="1" indent="0" justifyLastLine="0" shrinkToFit="0" readingOrder="0"/>
    </dxf>
    <dxf>
      <border diagonalUp="0" diagonalDown="0">
        <left style="medium">
          <color rgb="FFF3901D"/>
        </left>
        <right style="medium">
          <color rgb="FFF3901D"/>
        </right>
        <top style="medium">
          <color rgb="FFF3901D"/>
        </top>
        <bottom style="medium">
          <color rgb="FFF3901D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>
          <fgColor indexed="64"/>
          <bgColor rgb="FFFEF0DE"/>
        </patternFill>
      </fill>
    </dxf>
    <dxf>
      <font>
        <b/>
        <strike val="0"/>
        <outline val="0"/>
        <shadow val="0"/>
        <u val="none"/>
        <vertAlign val="baseline"/>
        <sz val="11"/>
        <name val="Arial"/>
        <scheme val="none"/>
      </font>
      <fill>
        <patternFill>
          <fgColor indexed="64"/>
          <bgColor rgb="FFFEF0DE"/>
        </patternFill>
      </fill>
    </dxf>
  </dxfs>
  <tableStyles count="0" defaultTableStyle="TableStyleMedium2" defaultPivotStyle="PivotStyleLight16"/>
  <colors>
    <mruColors>
      <color rgb="FFF3901D"/>
      <color rgb="FFFEF0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styles" Target="styles.xml"/><Relationship Id="rId64" Type="http://schemas.openxmlformats.org/officeDocument/2006/relationships/sharedStrings" Target="sharedStrings.xml"/><Relationship Id="rId65" Type="http://schemas.openxmlformats.org/officeDocument/2006/relationships/calcChain" Target="calcChain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theme" Target="theme/theme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393700</xdr:colOff>
      <xdr:row>32</xdr:row>
      <xdr:rowOff>139700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72700" cy="5829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2</xdr:row>
      <xdr:rowOff>161925</xdr:rowOff>
    </xdr:from>
    <xdr:to>
      <xdr:col>15</xdr:col>
      <xdr:colOff>132645</xdr:colOff>
      <xdr:row>36</xdr:row>
      <xdr:rowOff>94440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2610203-0013-49BF-B6C6-350C7542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0175" y="552450"/>
          <a:ext cx="5638095" cy="64761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95250</xdr:rowOff>
    </xdr:from>
    <xdr:to>
      <xdr:col>13</xdr:col>
      <xdr:colOff>608914</xdr:colOff>
      <xdr:row>31</xdr:row>
      <xdr:rowOff>46950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D7A216E-BB9C-4236-ADF0-C733C3D5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485775"/>
          <a:ext cx="5485714" cy="54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2</xdr:row>
      <xdr:rowOff>133350</xdr:rowOff>
    </xdr:from>
    <xdr:to>
      <xdr:col>18</xdr:col>
      <xdr:colOff>304119</xdr:colOff>
      <xdr:row>36</xdr:row>
      <xdr:rowOff>56364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8163498-3D14-40BA-9F3E-2FC4424E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523875"/>
          <a:ext cx="5447619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600075</xdr:colOff>
      <xdr:row>3</xdr:row>
      <xdr:rowOff>133350</xdr:rowOff>
    </xdr:from>
    <xdr:to>
      <xdr:col>19</xdr:col>
      <xdr:colOff>151694</xdr:colOff>
      <xdr:row>31</xdr:row>
      <xdr:rowOff>104112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708D89-96C1-4B8B-82AD-A3F0E553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0" y="1276350"/>
          <a:ext cx="5647619" cy="53047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561975</xdr:colOff>
      <xdr:row>3</xdr:row>
      <xdr:rowOff>161925</xdr:rowOff>
    </xdr:from>
    <xdr:to>
      <xdr:col>18</xdr:col>
      <xdr:colOff>342242</xdr:colOff>
      <xdr:row>31</xdr:row>
      <xdr:rowOff>104149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9CD3EB7-FA65-454F-A758-37001F54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5" y="933450"/>
          <a:ext cx="5266667" cy="50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1</xdr:row>
      <xdr:rowOff>76200</xdr:rowOff>
    </xdr:from>
    <xdr:to>
      <xdr:col>17</xdr:col>
      <xdr:colOff>65998</xdr:colOff>
      <xdr:row>38</xdr:row>
      <xdr:rowOff>37259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2312E3F-ADAB-4277-A860-B4B4F82C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276225"/>
          <a:ext cx="5419048" cy="672380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209550</xdr:rowOff>
    </xdr:from>
    <xdr:to>
      <xdr:col>18</xdr:col>
      <xdr:colOff>56471</xdr:colOff>
      <xdr:row>31</xdr:row>
      <xdr:rowOff>161249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FFAE8DE-2EAC-427B-9B28-403176516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600075"/>
          <a:ext cx="5428571" cy="54095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2</xdr:row>
      <xdr:rowOff>152400</xdr:rowOff>
    </xdr:from>
    <xdr:to>
      <xdr:col>17</xdr:col>
      <xdr:colOff>294601</xdr:colOff>
      <xdr:row>33</xdr:row>
      <xdr:rowOff>8815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207A5E1-5E85-4A6A-9F7B-DEF4F1D78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025" y="542925"/>
          <a:ext cx="5390476" cy="56761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0</xdr:row>
      <xdr:rowOff>76200</xdr:rowOff>
    </xdr:from>
    <xdr:to>
      <xdr:col>18</xdr:col>
      <xdr:colOff>189780</xdr:colOff>
      <xdr:row>27</xdr:row>
      <xdr:rowOff>8917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921E037-5815-4F4A-A869-6034215B2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5" y="76200"/>
          <a:ext cx="5761905" cy="4866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2</xdr:row>
      <xdr:rowOff>66675</xdr:rowOff>
    </xdr:from>
    <xdr:to>
      <xdr:col>20</xdr:col>
      <xdr:colOff>418374</xdr:colOff>
      <xdr:row>32</xdr:row>
      <xdr:rowOff>85018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53F1AC3-E608-4308-A29F-783FE9846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8825" y="457200"/>
          <a:ext cx="5809524" cy="56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2</xdr:row>
      <xdr:rowOff>250031</xdr:rowOff>
    </xdr:from>
    <xdr:to>
      <xdr:col>19</xdr:col>
      <xdr:colOff>496995</xdr:colOff>
      <xdr:row>29</xdr:row>
      <xdr:rowOff>89830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2C5EEBB-DFD5-4E86-B2FF-6985367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4875" y="642937"/>
          <a:ext cx="5485714" cy="52571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238125</xdr:colOff>
      <xdr:row>2</xdr:row>
      <xdr:rowOff>161925</xdr:rowOff>
    </xdr:from>
    <xdr:to>
      <xdr:col>19</xdr:col>
      <xdr:colOff>256487</xdr:colOff>
      <xdr:row>28</xdr:row>
      <xdr:rowOff>8907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137D843A-4765-476C-B367-9D227447B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552450"/>
          <a:ext cx="5504762" cy="494285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4</xdr:row>
      <xdr:rowOff>171450</xdr:rowOff>
    </xdr:from>
    <xdr:to>
      <xdr:col>24</xdr:col>
      <xdr:colOff>437469</xdr:colOff>
      <xdr:row>30</xdr:row>
      <xdr:rowOff>47051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79756DB-AA79-4896-83E5-75BE74B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0" y="933450"/>
          <a:ext cx="5447619" cy="45904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552450</xdr:colOff>
      <xdr:row>3</xdr:row>
      <xdr:rowOff>85725</xdr:rowOff>
    </xdr:from>
    <xdr:to>
      <xdr:col>15</xdr:col>
      <xdr:colOff>513669</xdr:colOff>
      <xdr:row>29</xdr:row>
      <xdr:rowOff>142279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5ED9334-724A-4DF9-943E-C91A48AE3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857250"/>
          <a:ext cx="5447619" cy="477142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2</xdr:row>
      <xdr:rowOff>276225</xdr:rowOff>
    </xdr:from>
    <xdr:to>
      <xdr:col>16</xdr:col>
      <xdr:colOff>599380</xdr:colOff>
      <xdr:row>27</xdr:row>
      <xdr:rowOff>170873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D4B96D6E-C730-4D97-AC12-5D9222A5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6525" y="666750"/>
          <a:ext cx="5561905" cy="46190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257175</xdr:colOff>
      <xdr:row>2</xdr:row>
      <xdr:rowOff>400050</xdr:rowOff>
    </xdr:from>
    <xdr:to>
      <xdr:col>25</xdr:col>
      <xdr:colOff>361251</xdr:colOff>
      <xdr:row>28</xdr:row>
      <xdr:rowOff>75608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746E5C9-C738-44AA-B2B2-BC1E2A949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01475" y="790575"/>
          <a:ext cx="5590476" cy="473333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3</xdr:row>
      <xdr:rowOff>0</xdr:rowOff>
    </xdr:from>
    <xdr:to>
      <xdr:col>18</xdr:col>
      <xdr:colOff>285054</xdr:colOff>
      <xdr:row>29</xdr:row>
      <xdr:rowOff>85095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EDE116B-81B9-4311-B40A-C20F37AD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5" y="581025"/>
          <a:ext cx="5571429" cy="503809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838200</xdr:colOff>
      <xdr:row>3</xdr:row>
      <xdr:rowOff>47625</xdr:rowOff>
    </xdr:from>
    <xdr:to>
      <xdr:col>16</xdr:col>
      <xdr:colOff>437426</xdr:colOff>
      <xdr:row>31</xdr:row>
      <xdr:rowOff>123163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4BD57A9-350F-4CE2-9765-C7242495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819150"/>
          <a:ext cx="5790476" cy="52952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2</xdr:row>
      <xdr:rowOff>47625</xdr:rowOff>
    </xdr:from>
    <xdr:to>
      <xdr:col>17</xdr:col>
      <xdr:colOff>303973</xdr:colOff>
      <xdr:row>35</xdr:row>
      <xdr:rowOff>94496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05DA969-943A-433A-9378-5073DA82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7325" y="428625"/>
          <a:ext cx="6619048" cy="60285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1047750</xdr:colOff>
      <xdr:row>2</xdr:row>
      <xdr:rowOff>161925</xdr:rowOff>
    </xdr:from>
    <xdr:to>
      <xdr:col>17</xdr:col>
      <xdr:colOff>170742</xdr:colOff>
      <xdr:row>28</xdr:row>
      <xdr:rowOff>56502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58F3691-A674-4886-94AC-453E10FE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8075" y="552450"/>
          <a:ext cx="5666667" cy="518095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3</xdr:row>
      <xdr:rowOff>57150</xdr:rowOff>
    </xdr:from>
    <xdr:to>
      <xdr:col>13</xdr:col>
      <xdr:colOff>285025</xdr:colOff>
      <xdr:row>34</xdr:row>
      <xdr:rowOff>123117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83F58AD-1516-4345-8D9B-FCC41EB5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5" y="619125"/>
          <a:ext cx="5800000" cy="56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2</xdr:row>
      <xdr:rowOff>19050</xdr:rowOff>
    </xdr:from>
    <xdr:to>
      <xdr:col>14</xdr:col>
      <xdr:colOff>199465</xdr:colOff>
      <xdr:row>28</xdr:row>
      <xdr:rowOff>8889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5FCF764-F8A9-45ED-83F7-4424DA1F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409575"/>
          <a:ext cx="4476190" cy="508571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2</xdr:row>
      <xdr:rowOff>95250</xdr:rowOff>
    </xdr:from>
    <xdr:to>
      <xdr:col>12</xdr:col>
      <xdr:colOff>370769</xdr:colOff>
      <xdr:row>33</xdr:row>
      <xdr:rowOff>75502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C54B257-A917-4733-AFC5-6A1B14FB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476250"/>
          <a:ext cx="5647619" cy="558095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0</xdr:row>
      <xdr:rowOff>123825</xdr:rowOff>
    </xdr:from>
    <xdr:to>
      <xdr:col>10</xdr:col>
      <xdr:colOff>504113</xdr:colOff>
      <xdr:row>31</xdr:row>
      <xdr:rowOff>180265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4A714F2-2702-4AAE-9622-A15C80C7E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123825"/>
          <a:ext cx="5695238" cy="567619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3</xdr:row>
      <xdr:rowOff>152400</xdr:rowOff>
    </xdr:from>
    <xdr:to>
      <xdr:col>17</xdr:col>
      <xdr:colOff>494581</xdr:colOff>
      <xdr:row>30</xdr:row>
      <xdr:rowOff>151788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D93B201-1AED-4FB9-A2C2-870290F1C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4700" y="923925"/>
          <a:ext cx="5752381" cy="489523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428625</xdr:colOff>
      <xdr:row>2</xdr:row>
      <xdr:rowOff>28575</xdr:rowOff>
    </xdr:from>
    <xdr:to>
      <xdr:col>18</xdr:col>
      <xdr:colOff>551749</xdr:colOff>
      <xdr:row>33</xdr:row>
      <xdr:rowOff>65912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96E2DAC-2161-4370-BB9A-ECDF7B3DE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175" y="419100"/>
          <a:ext cx="5609524" cy="610476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2</xdr:row>
      <xdr:rowOff>133350</xdr:rowOff>
    </xdr:from>
    <xdr:to>
      <xdr:col>17</xdr:col>
      <xdr:colOff>504151</xdr:colOff>
      <xdr:row>27</xdr:row>
      <xdr:rowOff>142279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D67D792-36E1-4502-AC64-3B0BB9050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6875" y="514350"/>
          <a:ext cx="5390476" cy="477142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1</xdr:row>
      <xdr:rowOff>48409</xdr:rowOff>
    </xdr:from>
    <xdr:to>
      <xdr:col>24</xdr:col>
      <xdr:colOff>57150</xdr:colOff>
      <xdr:row>32</xdr:row>
      <xdr:rowOff>142037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F6FEF2A-E997-489A-BA97-D06623604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238909"/>
          <a:ext cx="9705975" cy="599912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12</xdr:row>
      <xdr:rowOff>161925</xdr:rowOff>
    </xdr:from>
    <xdr:to>
      <xdr:col>10</xdr:col>
      <xdr:colOff>1161375</xdr:colOff>
      <xdr:row>43</xdr:row>
      <xdr:rowOff>27890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1BAA98A-1775-4100-A125-A1DF19BB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2571750"/>
          <a:ext cx="5400000" cy="547619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11</xdr:row>
      <xdr:rowOff>161925</xdr:rowOff>
    </xdr:from>
    <xdr:to>
      <xdr:col>12</xdr:col>
      <xdr:colOff>151738</xdr:colOff>
      <xdr:row>35</xdr:row>
      <xdr:rowOff>47096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BCD5523-986D-4369-BE56-8938F1B3D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390775"/>
          <a:ext cx="5295238" cy="42285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2</xdr:row>
      <xdr:rowOff>447675</xdr:rowOff>
    </xdr:from>
    <xdr:to>
      <xdr:col>18</xdr:col>
      <xdr:colOff>542251</xdr:colOff>
      <xdr:row>25</xdr:row>
      <xdr:rowOff>180427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45F40ED-4364-4295-9B48-BE2CBAD4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8675" y="838200"/>
          <a:ext cx="5390476" cy="438095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2</xdr:row>
      <xdr:rowOff>85725</xdr:rowOff>
    </xdr:from>
    <xdr:to>
      <xdr:col>14</xdr:col>
      <xdr:colOff>466071</xdr:colOff>
      <xdr:row>27</xdr:row>
      <xdr:rowOff>94658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F438714-47C1-4E9F-B067-830A2A8C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476250"/>
          <a:ext cx="5228571" cy="47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2</xdr:row>
      <xdr:rowOff>19050</xdr:rowOff>
    </xdr:from>
    <xdr:to>
      <xdr:col>18</xdr:col>
      <xdr:colOff>504131</xdr:colOff>
      <xdr:row>30</xdr:row>
      <xdr:rowOff>170795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2034F16-D851-4B41-9447-7D99C767F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2525" y="409575"/>
          <a:ext cx="5552381" cy="523809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304800</xdr:colOff>
      <xdr:row>0</xdr:row>
      <xdr:rowOff>190500</xdr:rowOff>
    </xdr:from>
    <xdr:to>
      <xdr:col>22</xdr:col>
      <xdr:colOff>561326</xdr:colOff>
      <xdr:row>35</xdr:row>
      <xdr:rowOff>18259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16E1EC20-D861-4CFF-87FD-EE28F81C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190500"/>
          <a:ext cx="5190476" cy="632380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3</xdr:row>
      <xdr:rowOff>95250</xdr:rowOff>
    </xdr:from>
    <xdr:to>
      <xdr:col>14</xdr:col>
      <xdr:colOff>66014</xdr:colOff>
      <xdr:row>30</xdr:row>
      <xdr:rowOff>66069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B539698-D893-4D98-8036-1B7E5519D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8375" y="685800"/>
          <a:ext cx="5285714" cy="484761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590550</xdr:colOff>
      <xdr:row>2</xdr:row>
      <xdr:rowOff>152400</xdr:rowOff>
    </xdr:from>
    <xdr:to>
      <xdr:col>20</xdr:col>
      <xdr:colOff>313674</xdr:colOff>
      <xdr:row>35</xdr:row>
      <xdr:rowOff>151581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D0518E3-3E16-4E75-8588-D368A526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8350" y="733425"/>
          <a:ext cx="5209524" cy="655238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17</xdr:col>
      <xdr:colOff>27932</xdr:colOff>
      <xdr:row>32</xdr:row>
      <xdr:rowOff>94536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5FF3A69-E3A7-490F-BDF7-9790C2D9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247650"/>
          <a:ext cx="5142857" cy="571428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19050</xdr:rowOff>
    </xdr:from>
    <xdr:to>
      <xdr:col>18</xdr:col>
      <xdr:colOff>37430</xdr:colOff>
      <xdr:row>27</xdr:row>
      <xdr:rowOff>47030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47B77F3-D817-4029-BB3F-9A5E68A96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219075"/>
          <a:ext cx="5361905" cy="476190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190500</xdr:colOff>
      <xdr:row>1</xdr:row>
      <xdr:rowOff>114300</xdr:rowOff>
    </xdr:from>
    <xdr:to>
      <xdr:col>26</xdr:col>
      <xdr:colOff>27909</xdr:colOff>
      <xdr:row>30</xdr:row>
      <xdr:rowOff>66021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F2F66D2-C351-4ACC-B2F5-74D6E5D3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8375" y="314325"/>
          <a:ext cx="5323809" cy="52285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4</xdr:row>
      <xdr:rowOff>133350</xdr:rowOff>
    </xdr:from>
    <xdr:to>
      <xdr:col>14</xdr:col>
      <xdr:colOff>513698</xdr:colOff>
      <xdr:row>30</xdr:row>
      <xdr:rowOff>27998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1DCDE6B-513C-41FC-B6DF-74619EEE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895350"/>
          <a:ext cx="5219048" cy="461904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2</xdr:row>
      <xdr:rowOff>133350</xdr:rowOff>
    </xdr:from>
    <xdr:to>
      <xdr:col>19</xdr:col>
      <xdr:colOff>361269</xdr:colOff>
      <xdr:row>30</xdr:row>
      <xdr:rowOff>132714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613B640-8360-476D-B424-3BD2231A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8225" y="523875"/>
          <a:ext cx="5447619" cy="508571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10</xdr:row>
      <xdr:rowOff>9525</xdr:rowOff>
    </xdr:from>
    <xdr:to>
      <xdr:col>15</xdr:col>
      <xdr:colOff>66000</xdr:colOff>
      <xdr:row>33</xdr:row>
      <xdr:rowOff>161386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985A1B2-BF5E-434F-BF43-CFB58F64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2247900"/>
          <a:ext cx="5400000" cy="431428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4</xdr:row>
      <xdr:rowOff>66675</xdr:rowOff>
    </xdr:from>
    <xdr:to>
      <xdr:col>15</xdr:col>
      <xdr:colOff>351717</xdr:colOff>
      <xdr:row>33</xdr:row>
      <xdr:rowOff>132684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28E01E9-6F2A-4727-AF65-C6D71BAA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828675"/>
          <a:ext cx="5666667" cy="53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</xdr:row>
      <xdr:rowOff>133350</xdr:rowOff>
    </xdr:from>
    <xdr:to>
      <xdr:col>15</xdr:col>
      <xdr:colOff>8857</xdr:colOff>
      <xdr:row>30</xdr:row>
      <xdr:rowOff>56502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2849796-ABEC-4795-9723-C1CC4F84B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314325"/>
          <a:ext cx="5342857" cy="518095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2</xdr:row>
      <xdr:rowOff>142875</xdr:rowOff>
    </xdr:from>
    <xdr:to>
      <xdr:col>14</xdr:col>
      <xdr:colOff>18362</xdr:colOff>
      <xdr:row>32</xdr:row>
      <xdr:rowOff>65911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936DF70-75A2-4AB8-B5A9-50234007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4150" y="542925"/>
          <a:ext cx="5504762" cy="611428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180975</xdr:colOff>
      <xdr:row>6</xdr:row>
      <xdr:rowOff>85725</xdr:rowOff>
    </xdr:from>
    <xdr:to>
      <xdr:col>20</xdr:col>
      <xdr:colOff>313623</xdr:colOff>
      <xdr:row>31</xdr:row>
      <xdr:rowOff>28015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B7F970C-D65E-4C9E-8CD7-27B3CFB65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0" y="1209675"/>
          <a:ext cx="5619048" cy="447619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101601</xdr:colOff>
      <xdr:row>1</xdr:row>
      <xdr:rowOff>103144</xdr:rowOff>
    </xdr:from>
    <xdr:to>
      <xdr:col>14</xdr:col>
      <xdr:colOff>381001</xdr:colOff>
      <xdr:row>32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5201" y="280944"/>
          <a:ext cx="6057900" cy="548485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33538</xdr:colOff>
      <xdr:row>2</xdr:row>
      <xdr:rowOff>12700</xdr:rowOff>
    </xdr:from>
    <xdr:to>
      <xdr:col>16</xdr:col>
      <xdr:colOff>152400</xdr:colOff>
      <xdr:row>34</xdr:row>
      <xdr:rowOff>25400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7238" y="381000"/>
          <a:ext cx="6176762" cy="53086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16</xdr:col>
      <xdr:colOff>558800</xdr:colOff>
      <xdr:row>33</xdr:row>
      <xdr:rowOff>64135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1200" y="546100"/>
          <a:ext cx="5270500" cy="54108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558800</xdr:colOff>
      <xdr:row>28</xdr:row>
      <xdr:rowOff>49530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400" y="368300"/>
          <a:ext cx="5270500" cy="4354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4</xdr:row>
      <xdr:rowOff>161925</xdr:rowOff>
    </xdr:from>
    <xdr:to>
      <xdr:col>17</xdr:col>
      <xdr:colOff>513640</xdr:colOff>
      <xdr:row>30</xdr:row>
      <xdr:rowOff>142288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B672336-9D31-424B-BF22-39CC5C91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923925"/>
          <a:ext cx="5676190" cy="4695238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561975</xdr:colOff>
      <xdr:row>2</xdr:row>
      <xdr:rowOff>266700</xdr:rowOff>
    </xdr:from>
    <xdr:to>
      <xdr:col>20</xdr:col>
      <xdr:colOff>123118</xdr:colOff>
      <xdr:row>25</xdr:row>
      <xdr:rowOff>132763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48C7562-4D73-4CB5-A26B-B46FA6CA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3925" y="657225"/>
          <a:ext cx="5657143" cy="469523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2</xdr:row>
      <xdr:rowOff>104775</xdr:rowOff>
    </xdr:from>
    <xdr:to>
      <xdr:col>17</xdr:col>
      <xdr:colOff>342200</xdr:colOff>
      <xdr:row>26</xdr:row>
      <xdr:rowOff>142276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C74CEEB-F23F-46FC-985B-99126DCED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0" y="495300"/>
          <a:ext cx="5600000" cy="47904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352425</xdr:colOff>
      <xdr:row>2</xdr:row>
      <xdr:rowOff>38100</xdr:rowOff>
    </xdr:from>
    <xdr:to>
      <xdr:col>21</xdr:col>
      <xdr:colOff>418406</xdr:colOff>
      <xdr:row>29</xdr:row>
      <xdr:rowOff>142249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A75B0C1-86B7-4B0A-AFEC-5F23EC9D9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5" y="428625"/>
          <a:ext cx="5552381" cy="5009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2</xdr:row>
      <xdr:rowOff>66675</xdr:rowOff>
    </xdr:from>
    <xdr:to>
      <xdr:col>17</xdr:col>
      <xdr:colOff>85024</xdr:colOff>
      <xdr:row>29</xdr:row>
      <xdr:rowOff>18443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C758ACE-FF29-4216-849E-DBD5D46DB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457200"/>
          <a:ext cx="5609524" cy="48571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2</xdr:row>
      <xdr:rowOff>114300</xdr:rowOff>
    </xdr:from>
    <xdr:to>
      <xdr:col>15</xdr:col>
      <xdr:colOff>218413</xdr:colOff>
      <xdr:row>27</xdr:row>
      <xdr:rowOff>27967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160F531B-7F0F-4D64-B8FF-789A954A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495300"/>
          <a:ext cx="5295238" cy="4866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4</xdr:row>
      <xdr:rowOff>57150</xdr:rowOff>
    </xdr:from>
    <xdr:to>
      <xdr:col>16</xdr:col>
      <xdr:colOff>151734</xdr:colOff>
      <xdr:row>30</xdr:row>
      <xdr:rowOff>37513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1E0599A2-27E2-4CE3-B26A-C5DB22AC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819150"/>
          <a:ext cx="5323809" cy="46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2</xdr:row>
      <xdr:rowOff>142875</xdr:rowOff>
    </xdr:from>
    <xdr:to>
      <xdr:col>15</xdr:col>
      <xdr:colOff>85040</xdr:colOff>
      <xdr:row>30</xdr:row>
      <xdr:rowOff>56525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5DF57D7-4B34-4D5C-BE20-52A16874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5" y="533400"/>
          <a:ext cx="5476190" cy="50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914400</xdr:colOff>
      <xdr:row>2</xdr:row>
      <xdr:rowOff>47625</xdr:rowOff>
    </xdr:from>
    <xdr:to>
      <xdr:col>14</xdr:col>
      <xdr:colOff>65976</xdr:colOff>
      <xdr:row>28</xdr:row>
      <xdr:rowOff>132680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519CB66-59FA-4922-874D-210857E2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0" y="438150"/>
          <a:ext cx="5590476" cy="536190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3" name="Table14" displayName="Table14" ref="B3:D25" totalsRowShown="0" headerRowDxfId="18" dataDxfId="17" tableBorderDxfId="16">
  <tableColumns count="3">
    <tableColumn id="1" name="Country" dataDxfId="15"/>
    <tableColumn id="2" name="2015" dataDxfId="14">
      <calculatedColumnFormula>J5</calculatedColumnFormula>
    </tableColumn>
    <tableColumn id="3" name="2000" dataDxfId="1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B3:H40" totalsRowShown="0" headerRowDxfId="12">
  <sortState ref="B4:D35">
    <sortCondition descending="1" ref="D2:D32"/>
  </sortState>
  <tableColumns count="7">
    <tableColumn id="1" name="Region"/>
    <tableColumn id="2" name="LGA"/>
    <tableColumn id="4" name="Third-party objector" dataDxfId="11"/>
    <tableColumn id="5" name="Permit applicant - contest conditions" dataDxfId="10"/>
    <tableColumn id="6" name="Permit applicant - failure to decide" dataDxfId="9"/>
    <tableColumn id="7" name="Permit applicant - initial rejection" dataDxfId="8"/>
    <tableColumn id="8" name="Unknown" dataDxfId="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1" name="Table1514151617181920212223242627282930247812" displayName="Table1514151617181920212223242627282930247812" ref="B3:E216" totalsRowShown="0" headerRowDxfId="6" dataDxfId="5" tableBorderDxfId="4">
  <tableColumns count="4">
    <tableColumn id="1" name=" " dataDxfId="3"/>
    <tableColumn id="41" name="NSW, Vic, Qld, NT" dataDxfId="2"/>
    <tableColumn id="2" name="SA, Tas, ACT" dataDxfId="1"/>
    <tableColumn id="4" name="WA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ree.gov.au/publications/australian-energy-statistics" TargetMode="External"/><Relationship Id="rId2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creativecommons.org/licenses/by-nc-sa/3.0/" TargetMode="External"/><Relationship Id="rId2" Type="http://schemas.openxmlformats.org/officeDocument/2006/relationships/hyperlink" Target="mailto:info@grattan.edu.au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table" Target="../tables/table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ree.gov.au/publications/australian-energy-statistics" TargetMode="External"/><Relationship Id="rId2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table" Target="../tables/table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emo.com.au/Gas/Planning/Gas-Statement-of-Opportunities/GSOO-2013-Gas-Reserves-Update-and-Projections" TargetMode="External"/><Relationship Id="rId2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00000"/>
  </sheetPr>
  <dimension ref="A1:O46"/>
  <sheetViews>
    <sheetView tabSelected="1" workbookViewId="0">
      <selection sqref="A1:XFD1048576"/>
    </sheetView>
  </sheetViews>
  <sheetFormatPr baseColWidth="10" defaultColWidth="0" defaultRowHeight="14" zeroHeight="1" x14ac:dyDescent="0"/>
  <cols>
    <col min="1" max="14" width="9.1640625" style="384" customWidth="1"/>
    <col min="15" max="15" width="6" style="384" customWidth="1"/>
    <col min="16" max="20" width="9.1640625" style="384" hidden="1" customWidth="1"/>
    <col min="21" max="16384" width="9.1640625" style="384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6"/>
  <sheetViews>
    <sheetView workbookViewId="0">
      <selection activeCell="D20" sqref="D20"/>
    </sheetView>
  </sheetViews>
  <sheetFormatPr baseColWidth="10" defaultColWidth="8.83203125" defaultRowHeight="13" x14ac:dyDescent="0"/>
  <cols>
    <col min="1" max="1" width="0.83203125" style="1" customWidth="1"/>
    <col min="2" max="2" width="17.5" style="1" customWidth="1"/>
    <col min="3" max="8" width="20.83203125" style="1" customWidth="1"/>
    <col min="9" max="16384" width="8.83203125" style="1"/>
  </cols>
  <sheetData>
    <row r="1" spans="2:5" ht="15">
      <c r="B1" s="6" t="s">
        <v>233</v>
      </c>
    </row>
    <row r="2" spans="2:5" ht="14" thickBot="1"/>
    <row r="3" spans="2:5" ht="26">
      <c r="B3" s="8" t="s">
        <v>292</v>
      </c>
      <c r="C3" s="89" t="s">
        <v>57</v>
      </c>
      <c r="D3" s="89" t="s">
        <v>58</v>
      </c>
      <c r="E3" s="180" t="s">
        <v>291</v>
      </c>
    </row>
    <row r="4" spans="2:5" ht="26">
      <c r="B4" s="87" t="s">
        <v>59</v>
      </c>
      <c r="C4" s="20">
        <v>119</v>
      </c>
      <c r="D4" s="20">
        <v>120</v>
      </c>
      <c r="E4" s="75">
        <v>112</v>
      </c>
    </row>
    <row r="5" spans="2:5">
      <c r="B5" s="10" t="s">
        <v>60</v>
      </c>
      <c r="C5" s="20">
        <v>102</v>
      </c>
      <c r="D5" s="20">
        <v>102</v>
      </c>
      <c r="E5" s="75">
        <v>100</v>
      </c>
    </row>
    <row r="6" spans="2:5">
      <c r="B6" s="10" t="s">
        <v>61</v>
      </c>
      <c r="C6" s="20">
        <v>95</v>
      </c>
      <c r="D6" s="20">
        <v>95</v>
      </c>
      <c r="E6" s="75">
        <v>96</v>
      </c>
    </row>
    <row r="7" spans="2:5">
      <c r="B7" s="10" t="s">
        <v>62</v>
      </c>
      <c r="C7" s="20">
        <v>84</v>
      </c>
      <c r="D7" s="20">
        <v>83</v>
      </c>
      <c r="E7" s="75">
        <v>89</v>
      </c>
    </row>
    <row r="8" spans="2:5">
      <c r="B8" s="10" t="s">
        <v>63</v>
      </c>
      <c r="C8" s="20">
        <v>73</v>
      </c>
      <c r="D8" s="20">
        <v>72</v>
      </c>
      <c r="E8" s="75">
        <v>90</v>
      </c>
    </row>
    <row r="9" spans="2:5">
      <c r="B9" s="10" t="s">
        <v>64</v>
      </c>
      <c r="C9" s="20">
        <v>69</v>
      </c>
      <c r="D9" s="20">
        <v>69</v>
      </c>
      <c r="E9" s="75">
        <v>96</v>
      </c>
    </row>
    <row r="10" spans="2:5">
      <c r="B10" s="10" t="s">
        <v>65</v>
      </c>
      <c r="C10" s="20">
        <v>72</v>
      </c>
      <c r="D10" s="20">
        <v>72</v>
      </c>
      <c r="E10" s="75">
        <v>90</v>
      </c>
    </row>
    <row r="11" spans="2:5">
      <c r="B11" s="10" t="s">
        <v>66</v>
      </c>
      <c r="C11" s="20">
        <v>81</v>
      </c>
      <c r="D11" s="20">
        <v>82</v>
      </c>
      <c r="E11" s="75">
        <v>90</v>
      </c>
    </row>
    <row r="12" spans="2:5">
      <c r="B12" s="10" t="s">
        <v>67</v>
      </c>
      <c r="C12" s="20">
        <v>91</v>
      </c>
      <c r="D12" s="20">
        <v>91</v>
      </c>
      <c r="E12" s="75">
        <v>97</v>
      </c>
    </row>
    <row r="13" spans="2:5" ht="27" thickBot="1">
      <c r="B13" s="88" t="s">
        <v>68</v>
      </c>
      <c r="C13" s="76">
        <v>90</v>
      </c>
      <c r="D13" s="76">
        <v>89</v>
      </c>
      <c r="E13" s="77">
        <v>109</v>
      </c>
    </row>
    <row r="14" spans="2:5">
      <c r="B14" s="3"/>
    </row>
    <row r="16" spans="2:5">
      <c r="B16" s="3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54"/>
  <sheetViews>
    <sheetView workbookViewId="0">
      <selection activeCell="E13" sqref="E13"/>
    </sheetView>
  </sheetViews>
  <sheetFormatPr baseColWidth="10" defaultColWidth="8.83203125" defaultRowHeight="13" x14ac:dyDescent="0"/>
  <cols>
    <col min="1" max="1" width="0.83203125" style="1" customWidth="1"/>
    <col min="2" max="2" width="15.5" style="1" customWidth="1"/>
    <col min="3" max="3" width="16.1640625" style="1" bestFit="1" customWidth="1"/>
    <col min="4" max="4" width="13.83203125" style="1" bestFit="1" customWidth="1"/>
    <col min="5" max="5" width="14.33203125" style="1" bestFit="1" customWidth="1"/>
    <col min="6" max="6" width="15.33203125" style="1" bestFit="1" customWidth="1"/>
    <col min="7" max="7" width="9.1640625" style="1" bestFit="1" customWidth="1"/>
    <col min="8" max="8" width="10.1640625" style="1" bestFit="1" customWidth="1"/>
    <col min="9" max="9" width="10.5" style="1" bestFit="1" customWidth="1"/>
    <col min="10" max="16384" width="8.83203125" style="1"/>
  </cols>
  <sheetData>
    <row r="1" spans="2:3" ht="15">
      <c r="B1" s="6" t="s">
        <v>69</v>
      </c>
    </row>
    <row r="2" spans="2:3" ht="14" thickBot="1"/>
    <row r="3" spans="2:3" ht="39">
      <c r="B3" s="90"/>
      <c r="C3" s="91" t="s">
        <v>294</v>
      </c>
    </row>
    <row r="4" spans="2:3">
      <c r="B4" s="92">
        <v>29281</v>
      </c>
      <c r="C4" s="273">
        <v>20.499137846903487</v>
      </c>
    </row>
    <row r="5" spans="2:3">
      <c r="B5" s="92">
        <v>29373</v>
      </c>
      <c r="C5" s="273">
        <v>21.413492989633827</v>
      </c>
    </row>
    <row r="6" spans="2:3">
      <c r="B6" s="92">
        <v>29465</v>
      </c>
      <c r="C6" s="273">
        <v>22.012129436057513</v>
      </c>
    </row>
    <row r="7" spans="2:3">
      <c r="B7" s="92">
        <v>29556</v>
      </c>
      <c r="C7" s="273">
        <v>23.057742846390937</v>
      </c>
    </row>
    <row r="8" spans="2:3">
      <c r="B8" s="92">
        <v>29646</v>
      </c>
      <c r="C8" s="273">
        <v>25.620031448126181</v>
      </c>
    </row>
    <row r="9" spans="2:3">
      <c r="B9" s="92">
        <v>29738</v>
      </c>
      <c r="C9" s="273">
        <v>25.660517276639826</v>
      </c>
    </row>
    <row r="10" spans="2:3">
      <c r="B10" s="92">
        <v>29830</v>
      </c>
      <c r="C10" s="273">
        <v>25.258853481724149</v>
      </c>
    </row>
    <row r="11" spans="2:3">
      <c r="B11" s="92">
        <v>29921</v>
      </c>
      <c r="C11" s="273">
        <v>26.293290861980729</v>
      </c>
    </row>
    <row r="12" spans="2:3">
      <c r="B12" s="92">
        <v>30011</v>
      </c>
      <c r="C12" s="273">
        <v>26.881081771904146</v>
      </c>
    </row>
    <row r="13" spans="2:3">
      <c r="B13" s="92">
        <v>30103</v>
      </c>
      <c r="C13" s="273">
        <v>27.647283870984285</v>
      </c>
    </row>
    <row r="14" spans="2:3">
      <c r="B14" s="92">
        <v>30195</v>
      </c>
      <c r="C14" s="273">
        <v>26.459846105868639</v>
      </c>
    </row>
    <row r="15" spans="2:3">
      <c r="B15" s="92">
        <v>30286</v>
      </c>
      <c r="C15" s="273">
        <v>25.629469696099978</v>
      </c>
    </row>
    <row r="16" spans="2:3">
      <c r="B16" s="92">
        <v>30376</v>
      </c>
      <c r="C16" s="273">
        <v>24.53169584033078</v>
      </c>
    </row>
    <row r="17" spans="2:3">
      <c r="B17" s="92">
        <v>30468</v>
      </c>
      <c r="C17" s="273">
        <v>24.953432423728053</v>
      </c>
    </row>
    <row r="18" spans="2:3">
      <c r="B18" s="92">
        <v>30560</v>
      </c>
      <c r="C18" s="273">
        <v>23.405434162633394</v>
      </c>
    </row>
    <row r="19" spans="2:3">
      <c r="B19" s="92">
        <v>30651</v>
      </c>
      <c r="C19" s="273">
        <v>23.926385729781256</v>
      </c>
    </row>
    <row r="20" spans="2:3">
      <c r="B20" s="92">
        <v>30742</v>
      </c>
      <c r="C20" s="273">
        <v>23.619654388446936</v>
      </c>
    </row>
    <row r="21" spans="2:3">
      <c r="B21" s="92">
        <v>30834</v>
      </c>
      <c r="C21" s="273">
        <v>23.591526766647572</v>
      </c>
    </row>
    <row r="22" spans="2:3">
      <c r="B22" s="92">
        <v>30926</v>
      </c>
      <c r="C22" s="273">
        <v>24.172208116816314</v>
      </c>
    </row>
    <row r="23" spans="2:3">
      <c r="B23" s="92">
        <v>31017</v>
      </c>
      <c r="C23" s="273">
        <v>23.584129311165881</v>
      </c>
    </row>
    <row r="24" spans="2:3">
      <c r="B24" s="92">
        <v>31107</v>
      </c>
      <c r="C24" s="273">
        <v>24.886219489483739</v>
      </c>
    </row>
    <row r="25" spans="2:3">
      <c r="B25" s="92">
        <v>31199</v>
      </c>
      <c r="C25" s="273">
        <v>25.583228848565572</v>
      </c>
    </row>
    <row r="26" spans="2:3">
      <c r="B26" s="92">
        <v>31291</v>
      </c>
      <c r="C26" s="273">
        <v>27.378665753982279</v>
      </c>
    </row>
    <row r="27" spans="2:3">
      <c r="B27" s="92">
        <v>31382</v>
      </c>
      <c r="C27" s="273">
        <v>28.003887776813556</v>
      </c>
    </row>
    <row r="28" spans="2:3">
      <c r="B28" s="92">
        <v>31472</v>
      </c>
      <c r="C28" s="273">
        <v>28.53247161718221</v>
      </c>
    </row>
    <row r="29" spans="2:3">
      <c r="B29" s="92">
        <v>31564</v>
      </c>
      <c r="C29" s="273">
        <v>32.376838902889062</v>
      </c>
    </row>
    <row r="30" spans="2:3">
      <c r="B30" s="92">
        <v>31656</v>
      </c>
      <c r="C30" s="273">
        <v>30.740816258875505</v>
      </c>
    </row>
    <row r="31" spans="2:3">
      <c r="B31" s="92">
        <v>31747</v>
      </c>
      <c r="C31" s="273">
        <v>30.489110366972934</v>
      </c>
    </row>
    <row r="32" spans="2:3">
      <c r="B32" s="92">
        <v>31837</v>
      </c>
      <c r="C32" s="273">
        <v>30.662683703384324</v>
      </c>
    </row>
    <row r="33" spans="2:3">
      <c r="B33" s="92">
        <v>31929</v>
      </c>
      <c r="C33" s="273">
        <v>30.375373764543458</v>
      </c>
    </row>
    <row r="34" spans="2:3">
      <c r="B34" s="92">
        <v>32021</v>
      </c>
      <c r="C34" s="273">
        <v>29.268364201025832</v>
      </c>
    </row>
    <row r="35" spans="2:3">
      <c r="B35" s="92">
        <v>32112</v>
      </c>
      <c r="C35" s="273">
        <v>28.293346428154909</v>
      </c>
    </row>
    <row r="36" spans="2:3">
      <c r="B36" s="92">
        <v>32203</v>
      </c>
      <c r="C36" s="273">
        <v>28.37541532927494</v>
      </c>
    </row>
    <row r="37" spans="2:3">
      <c r="B37" s="92">
        <v>32295</v>
      </c>
      <c r="C37" s="273">
        <v>29.222582047037584</v>
      </c>
    </row>
    <row r="38" spans="2:3">
      <c r="B38" s="92">
        <v>32387</v>
      </c>
      <c r="C38" s="273">
        <v>33.394205552277612</v>
      </c>
    </row>
    <row r="39" spans="2:3">
      <c r="B39" s="92">
        <v>32478</v>
      </c>
      <c r="C39" s="273">
        <v>36.552128260942581</v>
      </c>
    </row>
    <row r="40" spans="2:3">
      <c r="B40" s="92">
        <v>32568</v>
      </c>
      <c r="C40" s="273">
        <v>41.069825221459588</v>
      </c>
    </row>
    <row r="41" spans="2:3">
      <c r="B41" s="92">
        <v>32660</v>
      </c>
      <c r="C41" s="273">
        <v>42.860166287211918</v>
      </c>
    </row>
    <row r="42" spans="2:3">
      <c r="B42" s="92">
        <v>32752</v>
      </c>
      <c r="C42" s="273">
        <v>41.579688880758162</v>
      </c>
    </row>
    <row r="43" spans="2:3">
      <c r="B43" s="92">
        <v>32843</v>
      </c>
      <c r="C43" s="273">
        <v>40.417130611614702</v>
      </c>
    </row>
    <row r="44" spans="2:3">
      <c r="B44" s="92">
        <v>32933</v>
      </c>
      <c r="C44" s="268">
        <v>40.036902285090633</v>
      </c>
    </row>
    <row r="45" spans="2:3">
      <c r="B45" s="92">
        <v>33025</v>
      </c>
      <c r="C45" s="268">
        <v>38.462808680755927</v>
      </c>
    </row>
    <row r="46" spans="2:3">
      <c r="B46" s="92">
        <v>33117</v>
      </c>
      <c r="C46" s="268">
        <v>36.794317692383835</v>
      </c>
    </row>
    <row r="47" spans="2:3">
      <c r="B47" s="92">
        <v>33208</v>
      </c>
      <c r="C47" s="268">
        <v>33.950377703141832</v>
      </c>
    </row>
    <row r="48" spans="2:3">
      <c r="B48" s="92">
        <v>33298</v>
      </c>
      <c r="C48" s="268">
        <v>33.214344567549183</v>
      </c>
    </row>
    <row r="49" spans="2:3">
      <c r="B49" s="92">
        <v>33390</v>
      </c>
      <c r="C49" s="268">
        <v>30.369463788208041</v>
      </c>
    </row>
    <row r="50" spans="2:3">
      <c r="B50" s="92">
        <v>33482</v>
      </c>
      <c r="C50" s="268">
        <v>31.100021384285011</v>
      </c>
    </row>
    <row r="51" spans="2:3">
      <c r="B51" s="92">
        <v>33573</v>
      </c>
      <c r="C51" s="268">
        <v>29.084544446727328</v>
      </c>
    </row>
    <row r="52" spans="2:3">
      <c r="B52" s="92">
        <v>33664</v>
      </c>
      <c r="C52" s="268">
        <v>27.22667375121214</v>
      </c>
    </row>
    <row r="53" spans="2:3">
      <c r="B53" s="92">
        <v>33756</v>
      </c>
      <c r="C53" s="268">
        <v>26.12909256256653</v>
      </c>
    </row>
    <row r="54" spans="2:3">
      <c r="B54" s="92">
        <v>33848</v>
      </c>
      <c r="C54" s="268">
        <v>24.91409006882856</v>
      </c>
    </row>
    <row r="55" spans="2:3">
      <c r="B55" s="92">
        <v>33939</v>
      </c>
      <c r="C55" s="268">
        <v>25.042749308334638</v>
      </c>
    </row>
    <row r="56" spans="2:3">
      <c r="B56" s="92">
        <v>34029</v>
      </c>
      <c r="C56" s="268">
        <v>25.597719283999847</v>
      </c>
    </row>
    <row r="57" spans="2:3">
      <c r="B57" s="92">
        <v>34121</v>
      </c>
      <c r="C57" s="268">
        <v>24.542331686409767</v>
      </c>
    </row>
    <row r="58" spans="2:3">
      <c r="B58" s="92">
        <v>34213</v>
      </c>
      <c r="C58" s="268">
        <v>22.996846845664486</v>
      </c>
    </row>
    <row r="59" spans="2:3">
      <c r="B59" s="92">
        <v>34304</v>
      </c>
      <c r="C59" s="268">
        <v>23.009941426558221</v>
      </c>
    </row>
    <row r="60" spans="2:3">
      <c r="B60" s="92">
        <v>34394</v>
      </c>
      <c r="C60" s="268">
        <v>23.557712726352435</v>
      </c>
    </row>
    <row r="61" spans="2:3">
      <c r="B61" s="92">
        <v>34486</v>
      </c>
      <c r="C61" s="268">
        <v>23.461555472686296</v>
      </c>
    </row>
    <row r="62" spans="2:3">
      <c r="B62" s="92">
        <v>34578</v>
      </c>
      <c r="C62" s="268">
        <v>24.900233402153809</v>
      </c>
    </row>
    <row r="63" spans="2:3">
      <c r="B63" s="92">
        <v>34669</v>
      </c>
      <c r="C63" s="268">
        <v>26.326798709230598</v>
      </c>
    </row>
    <row r="64" spans="2:3">
      <c r="B64" s="92">
        <v>34759</v>
      </c>
      <c r="C64" s="268">
        <v>26.723528343950925</v>
      </c>
    </row>
    <row r="65" spans="2:3">
      <c r="B65" s="92">
        <v>34851</v>
      </c>
      <c r="C65" s="268">
        <v>26.237811734386845</v>
      </c>
    </row>
    <row r="66" spans="2:3">
      <c r="B66" s="92">
        <v>34943</v>
      </c>
      <c r="C66" s="268">
        <v>25.889443820758178</v>
      </c>
    </row>
    <row r="67" spans="2:3">
      <c r="B67" s="92">
        <v>35034</v>
      </c>
      <c r="C67" s="268">
        <v>25.34521096197372</v>
      </c>
    </row>
    <row r="68" spans="2:3">
      <c r="B68" s="92">
        <v>35125</v>
      </c>
      <c r="C68" s="268">
        <v>25.473377746745197</v>
      </c>
    </row>
    <row r="69" spans="2:3">
      <c r="B69" s="92">
        <v>35217</v>
      </c>
      <c r="C69" s="268">
        <v>24.018725231544611</v>
      </c>
    </row>
    <row r="70" spans="2:3">
      <c r="B70" s="92">
        <v>35309</v>
      </c>
      <c r="C70" s="268">
        <v>22.84161411572958</v>
      </c>
    </row>
    <row r="71" spans="2:3">
      <c r="B71" s="92">
        <v>35400</v>
      </c>
      <c r="C71" s="268">
        <v>20.717066988865103</v>
      </c>
    </row>
    <row r="72" spans="2:3">
      <c r="B72" s="92">
        <v>35490</v>
      </c>
      <c r="C72" s="268">
        <v>19.804180545947165</v>
      </c>
    </row>
    <row r="73" spans="2:3">
      <c r="B73" s="92">
        <v>35582</v>
      </c>
      <c r="C73" s="268">
        <v>19.240123602883504</v>
      </c>
    </row>
    <row r="74" spans="2:3">
      <c r="B74" s="92">
        <v>35674</v>
      </c>
      <c r="C74" s="268">
        <v>18.505927051614879</v>
      </c>
    </row>
    <row r="75" spans="2:3">
      <c r="B75" s="92">
        <v>35765</v>
      </c>
      <c r="C75" s="268">
        <v>18.740717850154169</v>
      </c>
    </row>
    <row r="76" spans="2:3">
      <c r="B76" s="92">
        <v>35855</v>
      </c>
      <c r="C76" s="268">
        <v>19.341000699676147</v>
      </c>
    </row>
    <row r="77" spans="2:3">
      <c r="B77" s="92">
        <v>35947</v>
      </c>
      <c r="C77" s="268">
        <v>19.625461663483758</v>
      </c>
    </row>
    <row r="78" spans="2:3">
      <c r="B78" s="92">
        <v>36039</v>
      </c>
      <c r="C78" s="268">
        <v>19.405385666444573</v>
      </c>
    </row>
    <row r="79" spans="2:3">
      <c r="B79" s="92">
        <v>36130</v>
      </c>
      <c r="C79" s="268">
        <v>19.27698831998292</v>
      </c>
    </row>
    <row r="80" spans="2:3">
      <c r="B80" s="92">
        <v>36220</v>
      </c>
      <c r="C80" s="268">
        <v>19.666584266730155</v>
      </c>
    </row>
    <row r="81" spans="2:3">
      <c r="B81" s="92">
        <v>36312</v>
      </c>
      <c r="C81" s="268">
        <v>19.788914944779883</v>
      </c>
    </row>
    <row r="82" spans="2:3">
      <c r="B82" s="92">
        <v>36404</v>
      </c>
      <c r="C82" s="268">
        <v>19.960693905930217</v>
      </c>
    </row>
    <row r="83" spans="2:3">
      <c r="B83" s="92">
        <v>36495</v>
      </c>
      <c r="C83" s="268">
        <v>20.712669472823915</v>
      </c>
    </row>
    <row r="84" spans="2:3">
      <c r="B84" s="92">
        <v>36586</v>
      </c>
      <c r="C84" s="268">
        <v>21.86822308484367</v>
      </c>
    </row>
    <row r="85" spans="2:3">
      <c r="B85" s="92">
        <v>36678</v>
      </c>
      <c r="C85" s="268">
        <v>23.206231180680252</v>
      </c>
    </row>
    <row r="86" spans="2:3">
      <c r="B86" s="92">
        <v>36770</v>
      </c>
      <c r="C86" s="268">
        <v>23.060061839495223</v>
      </c>
    </row>
    <row r="87" spans="2:3">
      <c r="B87" s="92">
        <v>36861</v>
      </c>
      <c r="C87" s="268">
        <v>23.184565707582884</v>
      </c>
    </row>
    <row r="88" spans="2:3">
      <c r="B88" s="92">
        <v>36951</v>
      </c>
      <c r="C88" s="268">
        <v>22.144432351827088</v>
      </c>
    </row>
    <row r="89" spans="2:3">
      <c r="B89" s="92">
        <v>37043</v>
      </c>
      <c r="C89" s="268">
        <v>21.232441344829102</v>
      </c>
    </row>
    <row r="90" spans="2:3">
      <c r="B90" s="92">
        <v>37135</v>
      </c>
      <c r="C90" s="268">
        <v>21.621120750073199</v>
      </c>
    </row>
    <row r="91" spans="2:3">
      <c r="B91" s="92">
        <v>37226</v>
      </c>
      <c r="C91" s="268">
        <v>20.861210804430431</v>
      </c>
    </row>
    <row r="92" spans="2:3">
      <c r="B92" s="92">
        <v>37316</v>
      </c>
      <c r="C92" s="268">
        <v>21.52291766260408</v>
      </c>
    </row>
    <row r="93" spans="2:3">
      <c r="B93" s="92">
        <v>37408</v>
      </c>
      <c r="C93" s="268">
        <v>23.651814880873047</v>
      </c>
    </row>
    <row r="94" spans="2:3">
      <c r="B94" s="92">
        <v>37500</v>
      </c>
      <c r="C94" s="268">
        <v>24.336670506779985</v>
      </c>
    </row>
    <row r="95" spans="2:3">
      <c r="B95" s="92">
        <v>37591</v>
      </c>
      <c r="C95" s="268">
        <v>25.133480752382415</v>
      </c>
    </row>
    <row r="96" spans="2:3">
      <c r="B96" s="92">
        <v>37681</v>
      </c>
      <c r="C96" s="268">
        <v>25.870232365636365</v>
      </c>
    </row>
    <row r="97" spans="2:3">
      <c r="B97" s="92">
        <v>37773</v>
      </c>
      <c r="C97" s="268">
        <v>26.732768310315397</v>
      </c>
    </row>
    <row r="98" spans="2:3">
      <c r="B98" s="92">
        <v>37865</v>
      </c>
      <c r="C98" s="268">
        <v>27.895477860398127</v>
      </c>
    </row>
    <row r="99" spans="2:3">
      <c r="B99" s="92">
        <v>37956</v>
      </c>
      <c r="C99" s="268">
        <v>29.608919479340717</v>
      </c>
    </row>
    <row r="100" spans="2:3">
      <c r="B100" s="92">
        <v>38047</v>
      </c>
      <c r="C100" s="268">
        <v>29.284706674681093</v>
      </c>
    </row>
    <row r="101" spans="2:3">
      <c r="B101" s="92">
        <v>38139</v>
      </c>
      <c r="C101" s="268">
        <v>27.160656621972954</v>
      </c>
    </row>
    <row r="102" spans="2:3">
      <c r="B102" s="92">
        <v>38231</v>
      </c>
      <c r="C102" s="268">
        <v>26.515724742317843</v>
      </c>
    </row>
    <row r="103" spans="2:3">
      <c r="B103" s="92">
        <v>38322</v>
      </c>
      <c r="C103" s="268">
        <v>26.403851943509721</v>
      </c>
    </row>
    <row r="104" spans="2:3">
      <c r="B104" s="92">
        <v>38412</v>
      </c>
      <c r="C104" s="268">
        <v>26.706378195598052</v>
      </c>
    </row>
    <row r="105" spans="2:3">
      <c r="B105" s="92">
        <v>38504</v>
      </c>
      <c r="C105" s="268">
        <v>26.467945481699296</v>
      </c>
    </row>
    <row r="106" spans="2:3">
      <c r="B106" s="92">
        <v>38596</v>
      </c>
      <c r="C106" s="268">
        <v>25.672492207363778</v>
      </c>
    </row>
    <row r="107" spans="2:3">
      <c r="B107" s="92">
        <v>38687</v>
      </c>
      <c r="C107" s="268">
        <v>25.79323474220968</v>
      </c>
    </row>
    <row r="108" spans="2:3">
      <c r="B108" s="92">
        <v>38777</v>
      </c>
      <c r="C108" s="268">
        <v>25.851854829237631</v>
      </c>
    </row>
    <row r="109" spans="2:3">
      <c r="B109" s="92">
        <v>38869</v>
      </c>
      <c r="C109" s="268">
        <v>27.26878268401919</v>
      </c>
    </row>
    <row r="110" spans="2:3">
      <c r="B110" s="92">
        <v>38961</v>
      </c>
      <c r="C110" s="268">
        <v>27.775113458219302</v>
      </c>
    </row>
    <row r="111" spans="2:3">
      <c r="B111" s="92">
        <v>39052</v>
      </c>
      <c r="C111" s="268">
        <v>28.249048488230056</v>
      </c>
    </row>
    <row r="112" spans="2:3">
      <c r="B112" s="92">
        <v>39142</v>
      </c>
      <c r="C112" s="268">
        <v>28.247650268896567</v>
      </c>
    </row>
    <row r="113" spans="2:3">
      <c r="B113" s="92">
        <v>39234</v>
      </c>
      <c r="C113" s="268">
        <v>28.756733042813231</v>
      </c>
    </row>
    <row r="114" spans="2:3">
      <c r="B114" s="92">
        <v>39326</v>
      </c>
      <c r="C114" s="268">
        <v>29.560517702147433</v>
      </c>
    </row>
    <row r="115" spans="2:3">
      <c r="B115" s="92">
        <v>39417</v>
      </c>
      <c r="C115" s="268">
        <v>30.410094794914045</v>
      </c>
    </row>
    <row r="116" spans="2:3">
      <c r="B116" s="92">
        <v>39508</v>
      </c>
      <c r="C116" s="268">
        <v>32.242160458969423</v>
      </c>
    </row>
    <row r="117" spans="2:3">
      <c r="B117" s="92">
        <v>39600</v>
      </c>
      <c r="C117" s="268">
        <v>31.701566469229185</v>
      </c>
    </row>
    <row r="118" spans="2:3">
      <c r="B118" s="92">
        <v>39692</v>
      </c>
      <c r="C118" s="268">
        <v>30.100978970995417</v>
      </c>
    </row>
    <row r="119" spans="2:3">
      <c r="B119" s="92">
        <v>39783</v>
      </c>
      <c r="C119" s="268">
        <v>23.109169064994731</v>
      </c>
    </row>
    <row r="120" spans="2:3">
      <c r="B120" s="92">
        <v>39873</v>
      </c>
      <c r="C120" s="268">
        <v>20.984086372158231</v>
      </c>
    </row>
    <row r="121" spans="2:3">
      <c r="B121" s="92">
        <v>39965</v>
      </c>
      <c r="C121" s="268">
        <v>21.360383479786719</v>
      </c>
    </row>
    <row r="122" spans="2:3">
      <c r="B122" s="92">
        <v>40057</v>
      </c>
      <c r="C122" s="268">
        <v>22.037430301459057</v>
      </c>
    </row>
    <row r="123" spans="2:3">
      <c r="B123" s="92">
        <v>40148</v>
      </c>
      <c r="C123" s="268">
        <v>25.194946650302256</v>
      </c>
    </row>
    <row r="124" spans="2:3">
      <c r="B124" s="92">
        <v>40238</v>
      </c>
      <c r="C124" s="268">
        <v>26.676333494932532</v>
      </c>
    </row>
    <row r="125" spans="2:3">
      <c r="B125" s="92">
        <v>40330</v>
      </c>
      <c r="C125" s="268">
        <v>28.122105923635861</v>
      </c>
    </row>
    <row r="126" spans="2:3">
      <c r="B126" s="92">
        <v>40422</v>
      </c>
      <c r="C126" s="268">
        <v>27.253626638298456</v>
      </c>
    </row>
    <row r="127" spans="2:3">
      <c r="B127" s="92">
        <v>40513</v>
      </c>
      <c r="C127" s="268">
        <v>27.833619194688445</v>
      </c>
    </row>
    <row r="128" spans="2:3">
      <c r="B128" s="92">
        <v>40603</v>
      </c>
      <c r="C128" s="268">
        <v>27.362316743433951</v>
      </c>
    </row>
    <row r="129" spans="2:3">
      <c r="B129" s="92">
        <v>40695</v>
      </c>
      <c r="C129" s="268">
        <v>26.650418231245848</v>
      </c>
    </row>
    <row r="130" spans="2:3">
      <c r="B130" s="92">
        <v>40787</v>
      </c>
      <c r="C130" s="268">
        <v>25.638578699680519</v>
      </c>
    </row>
    <row r="131" spans="2:3">
      <c r="B131" s="92">
        <v>40878</v>
      </c>
      <c r="C131" s="268">
        <v>23.981503551950532</v>
      </c>
    </row>
    <row r="132" spans="2:3">
      <c r="B132" s="92">
        <v>40969</v>
      </c>
      <c r="C132" s="268">
        <v>24.527306088876387</v>
      </c>
    </row>
    <row r="133" spans="2:3">
      <c r="B133" s="92">
        <v>41061</v>
      </c>
      <c r="C133" s="268">
        <v>23.10343898580442</v>
      </c>
    </row>
    <row r="134" spans="2:3">
      <c r="B134" s="92">
        <v>41153</v>
      </c>
      <c r="C134" s="268">
        <v>22.751217265844442</v>
      </c>
    </row>
    <row r="135" spans="2:3">
      <c r="B135" s="92">
        <v>41244</v>
      </c>
      <c r="C135" s="268">
        <v>22.248465771835079</v>
      </c>
    </row>
    <row r="136" spans="2:3">
      <c r="B136" s="92">
        <v>41334</v>
      </c>
      <c r="C136" s="268">
        <v>22.373382175204434</v>
      </c>
    </row>
    <row r="137" spans="2:3">
      <c r="B137" s="92">
        <v>41426</v>
      </c>
      <c r="C137" s="268">
        <v>22.059962479416491</v>
      </c>
    </row>
    <row r="138" spans="2:3">
      <c r="B138" s="92">
        <v>41518</v>
      </c>
      <c r="C138" s="268">
        <v>21.615385701325327</v>
      </c>
    </row>
    <row r="139" spans="2:3">
      <c r="B139" s="92">
        <v>41609</v>
      </c>
      <c r="C139" s="268">
        <v>22.05095066432802</v>
      </c>
    </row>
    <row r="140" spans="2:3">
      <c r="B140" s="92">
        <v>41699</v>
      </c>
      <c r="C140" s="268">
        <v>22.408869210310741</v>
      </c>
    </row>
    <row r="141" spans="2:3">
      <c r="B141" s="92">
        <v>41791</v>
      </c>
      <c r="C141" s="268">
        <v>22.487738376063408</v>
      </c>
    </row>
    <row r="142" spans="2:3">
      <c r="B142" s="92">
        <v>41883</v>
      </c>
      <c r="C142" s="268">
        <v>22.511845648797415</v>
      </c>
    </row>
    <row r="143" spans="2:3">
      <c r="B143" s="92">
        <v>41974</v>
      </c>
      <c r="C143" s="268">
        <v>22.963745147695828</v>
      </c>
    </row>
    <row r="144" spans="2:3">
      <c r="B144" s="92">
        <v>42064</v>
      </c>
      <c r="C144" s="268">
        <v>22.916929421778761</v>
      </c>
    </row>
    <row r="145" spans="2:3">
      <c r="B145" s="92">
        <v>42156</v>
      </c>
      <c r="C145" s="268">
        <v>23.269057781842868</v>
      </c>
    </row>
    <row r="146" spans="2:3">
      <c r="B146" s="92">
        <v>42248</v>
      </c>
      <c r="C146" s="268">
        <v>23.516103516650269</v>
      </c>
    </row>
    <row r="147" spans="2:3">
      <c r="B147" s="92">
        <v>42339</v>
      </c>
      <c r="C147" s="268">
        <v>23.935205822176744</v>
      </c>
    </row>
    <row r="148" spans="2:3">
      <c r="B148" s="92">
        <v>42430</v>
      </c>
      <c r="C148" s="268">
        <v>23.953348902325157</v>
      </c>
    </row>
    <row r="149" spans="2:3">
      <c r="B149" s="92">
        <v>42522</v>
      </c>
      <c r="C149" s="268">
        <v>23.584408970681014</v>
      </c>
    </row>
    <row r="150" spans="2:3">
      <c r="B150" s="92">
        <v>42614</v>
      </c>
      <c r="C150" s="268">
        <v>23.561359122120926</v>
      </c>
    </row>
    <row r="151" spans="2:3">
      <c r="B151" s="92">
        <v>42705</v>
      </c>
      <c r="C151" s="268">
        <v>24.236375029139971</v>
      </c>
    </row>
    <row r="152" spans="2:3" ht="14" thickBot="1">
      <c r="B152" s="93">
        <v>43800</v>
      </c>
      <c r="C152" s="269">
        <v>29.441557723982832</v>
      </c>
    </row>
    <row r="154" spans="2:3">
      <c r="B154" s="1" t="s">
        <v>70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2"/>
  <sheetViews>
    <sheetView workbookViewId="0">
      <selection activeCell="C2" sqref="C2"/>
    </sheetView>
  </sheetViews>
  <sheetFormatPr baseColWidth="10" defaultColWidth="8.83203125" defaultRowHeight="13" x14ac:dyDescent="0"/>
  <cols>
    <col min="1" max="1" width="0.83203125" style="1" customWidth="1"/>
    <col min="2" max="2" width="18" style="1" customWidth="1"/>
    <col min="3" max="3" width="20.6640625" style="1" customWidth="1"/>
    <col min="4" max="4" width="18.83203125" style="1" customWidth="1"/>
    <col min="5" max="16384" width="8.83203125" style="1"/>
  </cols>
  <sheetData>
    <row r="1" spans="2:3" ht="15">
      <c r="B1" s="6" t="s">
        <v>71</v>
      </c>
    </row>
    <row r="2" spans="2:3" ht="14" thickBot="1"/>
    <row r="3" spans="2:3" ht="26">
      <c r="B3" s="94"/>
      <c r="C3" s="180" t="s">
        <v>293</v>
      </c>
    </row>
    <row r="4" spans="2:3">
      <c r="B4" s="95">
        <v>29311</v>
      </c>
      <c r="C4" s="17">
        <v>3.8902798466072945</v>
      </c>
    </row>
    <row r="5" spans="2:3">
      <c r="B5" s="95">
        <v>29402</v>
      </c>
      <c r="C5" s="17">
        <v>3.982512063358322</v>
      </c>
    </row>
    <row r="6" spans="2:3">
      <c r="B6" s="95">
        <v>29494</v>
      </c>
      <c r="C6" s="17">
        <v>3.882225220412383</v>
      </c>
    </row>
    <row r="7" spans="2:3">
      <c r="B7" s="95">
        <v>29586</v>
      </c>
      <c r="C7" s="17">
        <v>3.9787388201045699</v>
      </c>
    </row>
    <row r="8" spans="2:3">
      <c r="B8" s="95">
        <v>29676</v>
      </c>
      <c r="C8" s="17">
        <v>4.194725219205619</v>
      </c>
    </row>
    <row r="9" spans="2:3">
      <c r="B9" s="95">
        <v>29767</v>
      </c>
      <c r="C9" s="17">
        <v>4.170333078235557</v>
      </c>
    </row>
    <row r="10" spans="2:3">
      <c r="B10" s="95">
        <v>29859</v>
      </c>
      <c r="C10" s="17">
        <v>4.3479616029271551</v>
      </c>
    </row>
    <row r="11" spans="2:3">
      <c r="B11" s="95">
        <v>29951</v>
      </c>
      <c r="C11" s="17">
        <v>4.3944912152417483</v>
      </c>
    </row>
    <row r="12" spans="2:3">
      <c r="B12" s="95">
        <v>30041</v>
      </c>
      <c r="C12" s="17">
        <v>4.4444584620212577</v>
      </c>
    </row>
    <row r="13" spans="2:3">
      <c r="B13" s="95">
        <v>30132</v>
      </c>
      <c r="C13" s="17">
        <v>4.4601622441275008</v>
      </c>
    </row>
    <row r="14" spans="2:3">
      <c r="B14" s="95">
        <v>30224</v>
      </c>
      <c r="C14" s="17">
        <v>4.5793086016881377</v>
      </c>
    </row>
    <row r="15" spans="2:3">
      <c r="B15" s="95">
        <v>30316</v>
      </c>
      <c r="C15" s="17">
        <v>4.4813350286838212</v>
      </c>
    </row>
    <row r="16" spans="2:3">
      <c r="B16" s="95">
        <v>30406</v>
      </c>
      <c r="C16" s="17">
        <v>4.2883020749179401</v>
      </c>
    </row>
    <row r="17" spans="2:3">
      <c r="B17" s="95">
        <v>30497</v>
      </c>
      <c r="C17" s="17">
        <v>4.3494763370657736</v>
      </c>
    </row>
    <row r="18" spans="2:3">
      <c r="B18" s="95">
        <v>30589</v>
      </c>
      <c r="C18" s="17">
        <v>4.1326601803646286</v>
      </c>
    </row>
    <row r="19" spans="2:3">
      <c r="B19" s="95">
        <v>30681</v>
      </c>
      <c r="C19" s="17">
        <v>4.0254102023877918</v>
      </c>
    </row>
    <row r="20" spans="2:3">
      <c r="B20" s="95">
        <v>30772</v>
      </c>
      <c r="C20" s="17">
        <v>4.0331494672407047</v>
      </c>
    </row>
    <row r="21" spans="2:3">
      <c r="B21" s="95">
        <v>30863</v>
      </c>
      <c r="C21" s="17">
        <v>4.0108648964227642</v>
      </c>
    </row>
    <row r="22" spans="2:3">
      <c r="B22" s="95">
        <v>30955</v>
      </c>
      <c r="C22" s="17">
        <v>3.8179853329644007</v>
      </c>
    </row>
    <row r="23" spans="2:3">
      <c r="B23" s="95">
        <v>31047</v>
      </c>
      <c r="C23" s="17">
        <v>3.8619608268980241</v>
      </c>
    </row>
    <row r="24" spans="2:3">
      <c r="B24" s="95">
        <v>31137</v>
      </c>
      <c r="C24" s="17">
        <v>3.9747528273380519</v>
      </c>
    </row>
    <row r="25" spans="2:3">
      <c r="B25" s="95">
        <v>31228</v>
      </c>
      <c r="C25" s="17">
        <v>4.1540144221361315</v>
      </c>
    </row>
    <row r="26" spans="2:3">
      <c r="B26" s="95">
        <v>31320</v>
      </c>
      <c r="C26" s="17">
        <v>4.3366797968856181</v>
      </c>
    </row>
    <row r="27" spans="2:3">
      <c r="B27" s="95">
        <v>31412</v>
      </c>
      <c r="C27" s="17">
        <v>4.6181137325068127</v>
      </c>
    </row>
    <row r="28" spans="2:3">
      <c r="B28" s="95">
        <v>31502</v>
      </c>
      <c r="C28" s="17">
        <v>4.7746464571763907</v>
      </c>
    </row>
    <row r="29" spans="2:3">
      <c r="B29" s="95">
        <v>31593</v>
      </c>
      <c r="C29" s="17">
        <v>4.8588175446990682</v>
      </c>
    </row>
    <row r="30" spans="2:3">
      <c r="B30" s="95">
        <v>31685</v>
      </c>
      <c r="C30" s="17">
        <v>5.209835682074953</v>
      </c>
    </row>
    <row r="31" spans="2:3">
      <c r="B31" s="95">
        <v>31777</v>
      </c>
      <c r="C31" s="17">
        <v>5.2720785244507979</v>
      </c>
    </row>
    <row r="32" spans="2:3">
      <c r="B32" s="95">
        <v>31867</v>
      </c>
      <c r="C32" s="17">
        <v>5.3890400209466653</v>
      </c>
    </row>
    <row r="33" spans="2:3">
      <c r="B33" s="95">
        <v>31958</v>
      </c>
      <c r="C33" s="17">
        <v>5.3793508439083118</v>
      </c>
    </row>
    <row r="34" spans="2:3">
      <c r="B34" s="95">
        <v>32050</v>
      </c>
      <c r="C34" s="17">
        <v>4.8385268032656619</v>
      </c>
    </row>
    <row r="35" spans="2:3">
      <c r="B35" s="95">
        <v>32142</v>
      </c>
      <c r="C35" s="17">
        <v>4.9035396786451839</v>
      </c>
    </row>
    <row r="36" spans="2:3">
      <c r="B36" s="95">
        <v>32233</v>
      </c>
      <c r="C36" s="17">
        <v>4.8035304509994781</v>
      </c>
    </row>
    <row r="37" spans="2:3">
      <c r="B37" s="95">
        <v>32324</v>
      </c>
      <c r="C37" s="17">
        <v>4.9162923350907377</v>
      </c>
    </row>
    <row r="38" spans="2:3">
      <c r="B38" s="95">
        <v>32416</v>
      </c>
      <c r="C38" s="17">
        <v>5.3110615093399911</v>
      </c>
    </row>
    <row r="39" spans="2:3">
      <c r="B39" s="95">
        <v>32508</v>
      </c>
      <c r="C39" s="17">
        <v>5.4475203159571244</v>
      </c>
    </row>
    <row r="40" spans="2:3">
      <c r="B40" s="95">
        <v>32598</v>
      </c>
      <c r="C40" s="17">
        <v>5.633168025469562</v>
      </c>
    </row>
    <row r="41" spans="2:3">
      <c r="B41" s="95">
        <v>32689</v>
      </c>
      <c r="C41" s="17">
        <v>5.9198959612347037</v>
      </c>
    </row>
    <row r="42" spans="2:3">
      <c r="B42" s="95">
        <v>32781</v>
      </c>
      <c r="C42" s="17">
        <v>6.338755486702814</v>
      </c>
    </row>
    <row r="43" spans="2:3">
      <c r="B43" s="95">
        <v>32873</v>
      </c>
      <c r="C43" s="17">
        <v>6.0786662350275167</v>
      </c>
    </row>
    <row r="44" spans="2:3">
      <c r="B44" s="95">
        <v>32963</v>
      </c>
      <c r="C44" s="17">
        <v>5.9641842852634896</v>
      </c>
    </row>
    <row r="45" spans="2:3">
      <c r="B45" s="95">
        <v>33054</v>
      </c>
      <c r="C45" s="17">
        <v>5.9060381572531799</v>
      </c>
    </row>
    <row r="46" spans="2:3">
      <c r="B46" s="95">
        <v>33146</v>
      </c>
      <c r="C46" s="17">
        <v>5.81500959752805</v>
      </c>
    </row>
    <row r="47" spans="2:3">
      <c r="B47" s="95">
        <v>33238</v>
      </c>
      <c r="C47" s="17">
        <v>5.56630857566216</v>
      </c>
    </row>
    <row r="48" spans="2:3">
      <c r="B48" s="95">
        <v>33328</v>
      </c>
      <c r="C48" s="17">
        <v>5.2472709867679521</v>
      </c>
    </row>
    <row r="49" spans="2:3">
      <c r="B49" s="95">
        <v>33419</v>
      </c>
      <c r="C49" s="17">
        <v>5.190096020667009</v>
      </c>
    </row>
    <row r="50" spans="2:3">
      <c r="B50" s="95">
        <v>33511</v>
      </c>
      <c r="C50" s="17">
        <v>4.6787048379535108</v>
      </c>
    </row>
    <row r="51" spans="2:3">
      <c r="B51" s="95">
        <v>33603</v>
      </c>
      <c r="C51" s="17">
        <v>4.5474824729126828</v>
      </c>
    </row>
    <row r="52" spans="2:3">
      <c r="B52" s="95">
        <v>33694</v>
      </c>
      <c r="C52" s="17">
        <v>4.3074455967867635</v>
      </c>
    </row>
    <row r="53" spans="2:3">
      <c r="B53" s="95">
        <v>33785</v>
      </c>
      <c r="C53" s="17">
        <v>4.1537193797288188</v>
      </c>
    </row>
    <row r="54" spans="2:3">
      <c r="B54" s="95">
        <v>33877</v>
      </c>
      <c r="C54" s="17">
        <v>4.2371925240859225</v>
      </c>
    </row>
    <row r="55" spans="2:3">
      <c r="B55" s="95">
        <v>33969</v>
      </c>
      <c r="C55" s="17">
        <v>4.3729166666666668</v>
      </c>
    </row>
    <row r="56" spans="2:3">
      <c r="B56" s="95">
        <v>34059</v>
      </c>
      <c r="C56" s="17">
        <v>4.4448188682381016</v>
      </c>
    </row>
    <row r="57" spans="2:3">
      <c r="B57" s="95">
        <v>34150</v>
      </c>
      <c r="C57" s="17">
        <v>4.4115088450388775</v>
      </c>
    </row>
    <row r="58" spans="2:3">
      <c r="B58" s="95">
        <v>34242</v>
      </c>
      <c r="C58" s="17">
        <v>4.4725130974726053</v>
      </c>
    </row>
    <row r="59" spans="2:3">
      <c r="B59" s="95">
        <v>34334</v>
      </c>
      <c r="C59" s="17">
        <v>4.3713894654316832</v>
      </c>
    </row>
    <row r="60" spans="2:3">
      <c r="B60" s="95">
        <v>34424</v>
      </c>
      <c r="C60" s="17">
        <v>4.4070032208150307</v>
      </c>
    </row>
    <row r="61" spans="2:3">
      <c r="B61" s="95">
        <v>34515</v>
      </c>
      <c r="C61" s="17">
        <v>4.4922213734580208</v>
      </c>
    </row>
    <row r="62" spans="2:3">
      <c r="B62" s="95">
        <v>34607</v>
      </c>
      <c r="C62" s="17">
        <v>4.7671684970888837</v>
      </c>
    </row>
    <row r="63" spans="2:3">
      <c r="B63" s="95">
        <v>34699</v>
      </c>
      <c r="C63" s="17">
        <v>5.1759522746453044</v>
      </c>
    </row>
    <row r="64" spans="2:3">
      <c r="B64" s="95">
        <v>34789</v>
      </c>
      <c r="C64" s="17">
        <v>5.5233778547407848</v>
      </c>
    </row>
    <row r="65" spans="2:3">
      <c r="B65" s="95">
        <v>34880</v>
      </c>
      <c r="C65" s="17">
        <v>5.612182725335062</v>
      </c>
    </row>
    <row r="66" spans="2:3">
      <c r="B66" s="95">
        <v>34972</v>
      </c>
      <c r="C66" s="17">
        <v>5.639252626509359</v>
      </c>
    </row>
    <row r="67" spans="2:3">
      <c r="B67" s="95">
        <v>35064</v>
      </c>
      <c r="C67" s="17">
        <v>5.7089219140395917</v>
      </c>
    </row>
    <row r="68" spans="2:3">
      <c r="B68" s="95">
        <v>35155</v>
      </c>
      <c r="C68" s="17">
        <v>5.7975680241727803</v>
      </c>
    </row>
    <row r="69" spans="2:3">
      <c r="B69" s="95">
        <v>35246</v>
      </c>
      <c r="C69" s="17">
        <v>5.7321711936593847</v>
      </c>
    </row>
    <row r="70" spans="2:3">
      <c r="B70" s="95">
        <v>35338</v>
      </c>
      <c r="C70" s="17">
        <v>5.4293581340144383</v>
      </c>
    </row>
    <row r="71" spans="2:3">
      <c r="B71" s="95">
        <v>35430</v>
      </c>
      <c r="C71" s="17">
        <v>5.2106570180690639</v>
      </c>
    </row>
    <row r="72" spans="2:3">
      <c r="B72" s="95">
        <v>35520</v>
      </c>
      <c r="C72" s="17">
        <v>4.8545892335282321</v>
      </c>
    </row>
    <row r="73" spans="2:3">
      <c r="B73" s="95">
        <v>35611</v>
      </c>
      <c r="C73" s="17">
        <v>4.7241954657186911</v>
      </c>
    </row>
    <row r="74" spans="2:3">
      <c r="B74" s="95">
        <v>35703</v>
      </c>
      <c r="C74" s="17">
        <v>4.6249681363832069</v>
      </c>
    </row>
    <row r="75" spans="2:3">
      <c r="B75" s="95">
        <v>35795</v>
      </c>
      <c r="C75" s="17">
        <v>4.6120456179683185</v>
      </c>
    </row>
    <row r="76" spans="2:3">
      <c r="B76" s="95">
        <v>35885</v>
      </c>
      <c r="C76" s="17">
        <v>4.6533476756965086</v>
      </c>
    </row>
    <row r="77" spans="2:3">
      <c r="B77" s="95">
        <v>35976</v>
      </c>
      <c r="C77" s="17">
        <v>4.6944489640755087</v>
      </c>
    </row>
    <row r="78" spans="2:3">
      <c r="B78" s="95">
        <v>36068</v>
      </c>
      <c r="C78" s="17">
        <v>4.652635731480351</v>
      </c>
    </row>
    <row r="79" spans="2:3">
      <c r="B79" s="95">
        <v>36160</v>
      </c>
      <c r="C79" s="17">
        <v>4.7502480976744614</v>
      </c>
    </row>
    <row r="80" spans="2:3">
      <c r="B80" s="95">
        <v>36250</v>
      </c>
      <c r="C80" s="17">
        <v>4.6791322696079485</v>
      </c>
    </row>
    <row r="81" spans="2:3">
      <c r="B81" s="95">
        <v>36341</v>
      </c>
      <c r="C81" s="17">
        <v>4.5720121132504765</v>
      </c>
    </row>
    <row r="82" spans="2:3">
      <c r="B82" s="95">
        <v>36433</v>
      </c>
      <c r="C82" s="17">
        <v>4.7193325737293312</v>
      </c>
    </row>
    <row r="83" spans="2:3">
      <c r="B83" s="95">
        <v>36525</v>
      </c>
      <c r="C83" s="17">
        <v>4.8702414629044712</v>
      </c>
    </row>
    <row r="84" spans="2:3">
      <c r="B84" s="95">
        <v>36616</v>
      </c>
      <c r="C84" s="17">
        <v>5.2137671165463617</v>
      </c>
    </row>
    <row r="85" spans="2:3">
      <c r="B85" s="95">
        <v>36707</v>
      </c>
      <c r="C85" s="17">
        <v>5.7623865274882791</v>
      </c>
    </row>
    <row r="86" spans="2:3">
      <c r="B86" s="95">
        <v>36799</v>
      </c>
      <c r="C86" s="17">
        <v>5.5819353630855915</v>
      </c>
    </row>
    <row r="87" spans="2:3">
      <c r="B87" s="95">
        <v>36891</v>
      </c>
      <c r="C87" s="17">
        <v>5.8723180736138376</v>
      </c>
    </row>
    <row r="88" spans="2:3">
      <c r="B88" s="95">
        <v>36981</v>
      </c>
      <c r="C88" s="17">
        <v>5.692332309198096</v>
      </c>
    </row>
    <row r="89" spans="2:3">
      <c r="B89" s="95">
        <v>37072</v>
      </c>
      <c r="C89" s="17">
        <v>5.2981059794348511</v>
      </c>
    </row>
    <row r="90" spans="2:3">
      <c r="B90" s="95">
        <v>37164</v>
      </c>
      <c r="C90" s="17">
        <v>5.398242897982886</v>
      </c>
    </row>
    <row r="91" spans="2:3">
      <c r="B91" s="95">
        <v>37256</v>
      </c>
      <c r="C91" s="17">
        <v>5.1793291085626096</v>
      </c>
    </row>
    <row r="92" spans="2:3">
      <c r="B92" s="95">
        <v>37346</v>
      </c>
      <c r="C92" s="17">
        <v>5.257983440076992</v>
      </c>
    </row>
    <row r="93" spans="2:3">
      <c r="B93" s="95">
        <v>37437</v>
      </c>
      <c r="C93" s="17">
        <v>5.8212469082972857</v>
      </c>
    </row>
    <row r="94" spans="2:3">
      <c r="B94" s="95">
        <v>37529</v>
      </c>
      <c r="C94" s="17">
        <v>5.9985975360760673</v>
      </c>
    </row>
    <row r="95" spans="2:3">
      <c r="B95" s="95">
        <v>37621</v>
      </c>
      <c r="C95" s="17">
        <v>6.1093952309005131</v>
      </c>
    </row>
    <row r="96" spans="2:3">
      <c r="B96" s="95">
        <v>37711</v>
      </c>
      <c r="C96" s="17">
        <v>6.1311511553040319</v>
      </c>
    </row>
    <row r="97" spans="2:3">
      <c r="B97" s="95">
        <v>37802</v>
      </c>
      <c r="C97" s="17">
        <v>6.2413267048242922</v>
      </c>
    </row>
    <row r="98" spans="2:3">
      <c r="B98" s="95">
        <v>37894</v>
      </c>
      <c r="C98" s="17">
        <v>6.5445064060494413</v>
      </c>
    </row>
    <row r="99" spans="2:3">
      <c r="B99" s="95">
        <v>37986</v>
      </c>
      <c r="C99" s="17">
        <v>6.9492325076311134</v>
      </c>
    </row>
    <row r="100" spans="2:3">
      <c r="B100" s="95">
        <v>38077</v>
      </c>
      <c r="C100" s="17">
        <v>7.3308432082236985</v>
      </c>
    </row>
    <row r="101" spans="2:3">
      <c r="B101" s="95">
        <v>38168</v>
      </c>
      <c r="C101" s="17">
        <v>7.3644314407710594</v>
      </c>
    </row>
    <row r="102" spans="2:3">
      <c r="B102" s="95">
        <v>38260</v>
      </c>
      <c r="C102" s="17">
        <v>7.6930475561103453</v>
      </c>
    </row>
    <row r="103" spans="2:3">
      <c r="B103" s="95">
        <v>38352</v>
      </c>
      <c r="C103" s="17">
        <v>7.7915531690344872</v>
      </c>
    </row>
    <row r="104" spans="2:3">
      <c r="B104" s="95">
        <v>38442</v>
      </c>
      <c r="C104" s="17">
        <v>8.045272568746844</v>
      </c>
    </row>
    <row r="105" spans="2:3">
      <c r="B105" s="95">
        <v>38533</v>
      </c>
      <c r="C105" s="17">
        <v>8.1719373462236451</v>
      </c>
    </row>
    <row r="106" spans="2:3">
      <c r="B106" s="95">
        <v>38625</v>
      </c>
      <c r="C106" s="17">
        <v>8.2778946739958883</v>
      </c>
    </row>
    <row r="107" spans="2:3">
      <c r="B107" s="95">
        <v>38717</v>
      </c>
      <c r="C107" s="17">
        <v>8.4859936594401795</v>
      </c>
    </row>
    <row r="108" spans="2:3">
      <c r="B108" s="95">
        <v>38807</v>
      </c>
      <c r="C108" s="17">
        <v>8.5097222814980018</v>
      </c>
    </row>
    <row r="109" spans="2:3">
      <c r="B109" s="95">
        <v>38898</v>
      </c>
      <c r="C109" s="17">
        <v>8.8839512107795127</v>
      </c>
    </row>
    <row r="110" spans="2:3">
      <c r="B110" s="95">
        <v>38990</v>
      </c>
      <c r="C110" s="17">
        <v>8.9767189126385922</v>
      </c>
    </row>
    <row r="111" spans="2:3">
      <c r="B111" s="95">
        <v>39082</v>
      </c>
      <c r="C111" s="17">
        <v>9.1932751069187351</v>
      </c>
    </row>
    <row r="112" spans="2:3">
      <c r="B112" s="95">
        <v>39172</v>
      </c>
      <c r="C112" s="17">
        <v>9.3156233960667318</v>
      </c>
    </row>
    <row r="113" spans="2:3">
      <c r="B113" s="95">
        <v>39263</v>
      </c>
      <c r="C113" s="17">
        <v>9.2869478545840245</v>
      </c>
    </row>
    <row r="114" spans="2:3">
      <c r="B114" s="95">
        <v>39355</v>
      </c>
      <c r="C114" s="17">
        <v>9.530738125569755</v>
      </c>
    </row>
    <row r="115" spans="2:3">
      <c r="B115" s="95">
        <v>39447</v>
      </c>
      <c r="C115" s="17">
        <v>9.8461804729174673</v>
      </c>
    </row>
    <row r="116" spans="2:3">
      <c r="B116" s="95">
        <v>39538</v>
      </c>
      <c r="C116" s="17">
        <v>10.328431810478513</v>
      </c>
    </row>
    <row r="117" spans="2:3">
      <c r="B117" s="95">
        <v>39629</v>
      </c>
      <c r="C117" s="17">
        <v>10.836066614762945</v>
      </c>
    </row>
    <row r="118" spans="2:3">
      <c r="B118" s="95">
        <v>39721</v>
      </c>
      <c r="C118" s="17">
        <v>11.011829248087368</v>
      </c>
    </row>
    <row r="119" spans="2:3">
      <c r="B119" s="95">
        <v>39813</v>
      </c>
      <c r="C119" s="17">
        <v>8.9999112587767165</v>
      </c>
    </row>
    <row r="120" spans="2:3">
      <c r="B120" s="95">
        <v>39903</v>
      </c>
      <c r="C120" s="17">
        <v>7.8473122113988341</v>
      </c>
    </row>
    <row r="121" spans="2:3">
      <c r="B121" s="95">
        <v>39994</v>
      </c>
      <c r="C121" s="17">
        <v>7.2849639607169143</v>
      </c>
    </row>
    <row r="122" spans="2:3">
      <c r="B122" s="95">
        <v>40086</v>
      </c>
      <c r="C122" s="17">
        <v>7.5266336948079173</v>
      </c>
    </row>
    <row r="123" spans="2:3">
      <c r="B123" s="95">
        <v>40178</v>
      </c>
      <c r="C123" s="17">
        <v>8.0674802886370625</v>
      </c>
    </row>
    <row r="124" spans="2:3">
      <c r="B124" s="95">
        <v>40268</v>
      </c>
      <c r="C124" s="17">
        <v>8.451199831350289</v>
      </c>
    </row>
    <row r="125" spans="2:3">
      <c r="B125" s="95">
        <v>40359</v>
      </c>
      <c r="C125" s="17">
        <v>9.0407467080838035</v>
      </c>
    </row>
    <row r="126" spans="2:3">
      <c r="B126" s="95">
        <v>40451</v>
      </c>
      <c r="C126" s="17">
        <v>9.1255799706535541</v>
      </c>
    </row>
    <row r="127" spans="2:3">
      <c r="B127" s="95">
        <v>40543</v>
      </c>
      <c r="C127" s="17">
        <v>9.2994351608672954</v>
      </c>
    </row>
    <row r="128" spans="2:3">
      <c r="B128" s="95">
        <v>40633</v>
      </c>
      <c r="C128" s="17">
        <v>9.3957164222052949</v>
      </c>
    </row>
    <row r="129" spans="2:3">
      <c r="B129" s="95">
        <v>40724</v>
      </c>
      <c r="C129" s="17">
        <v>9.3983300387752529</v>
      </c>
    </row>
    <row r="130" spans="2:3">
      <c r="B130" s="95">
        <v>40816</v>
      </c>
      <c r="C130" s="17">
        <v>9.2934702785228325</v>
      </c>
    </row>
    <row r="131" spans="2:3">
      <c r="B131" s="95">
        <v>40908</v>
      </c>
      <c r="C131" s="17">
        <v>9.0242079165672777</v>
      </c>
    </row>
    <row r="132" spans="2:3">
      <c r="B132" s="95">
        <v>40999</v>
      </c>
      <c r="C132" s="17">
        <v>8.8470346304635399</v>
      </c>
    </row>
    <row r="133" spans="2:3">
      <c r="B133" s="95">
        <v>41090</v>
      </c>
      <c r="C133" s="17">
        <v>8.4510635732079162</v>
      </c>
    </row>
    <row r="134" spans="2:3">
      <c r="B134" s="95">
        <v>41182</v>
      </c>
      <c r="C134" s="17">
        <v>8.3931821999888463</v>
      </c>
    </row>
    <row r="135" spans="2:3">
      <c r="B135" s="95">
        <v>41274</v>
      </c>
      <c r="C135" s="17">
        <v>8.0525563999863312</v>
      </c>
    </row>
    <row r="136" spans="2:3">
      <c r="B136" s="95">
        <v>41364</v>
      </c>
      <c r="C136" s="17">
        <v>7.8085062961004787</v>
      </c>
    </row>
    <row r="137" spans="2:3">
      <c r="B137" s="95">
        <v>41455</v>
      </c>
      <c r="C137" s="17">
        <v>7.6399972905315696</v>
      </c>
    </row>
    <row r="138" spans="2:3">
      <c r="B138" s="95">
        <v>41547</v>
      </c>
      <c r="C138" s="17">
        <v>7.3053311347378056</v>
      </c>
    </row>
    <row r="139" spans="2:3">
      <c r="B139" s="95">
        <v>41639</v>
      </c>
      <c r="C139" s="17">
        <v>7.1398205600698317</v>
      </c>
    </row>
    <row r="140" spans="2:3">
      <c r="B140" s="95">
        <v>41729</v>
      </c>
      <c r="C140" s="17">
        <v>7.1158516247120165</v>
      </c>
    </row>
    <row r="141" spans="2:3">
      <c r="B141" s="95">
        <v>41820</v>
      </c>
      <c r="C141" s="17">
        <v>7.1017993040839711</v>
      </c>
    </row>
    <row r="142" spans="2:3">
      <c r="B142" s="95">
        <v>41912</v>
      </c>
      <c r="C142" s="17">
        <v>7.1360973454300609</v>
      </c>
    </row>
    <row r="143" spans="2:3">
      <c r="B143" s="95">
        <v>42004</v>
      </c>
      <c r="C143" s="17">
        <v>7.1498419420631247</v>
      </c>
    </row>
    <row r="144" spans="2:3">
      <c r="B144" s="95">
        <v>42094</v>
      </c>
      <c r="C144" s="17">
        <v>7.1215319603824465</v>
      </c>
    </row>
    <row r="145" spans="2:4">
      <c r="B145" s="95">
        <v>42185</v>
      </c>
      <c r="C145" s="17">
        <v>6.8021526667472241</v>
      </c>
      <c r="D145" s="23"/>
    </row>
    <row r="146" spans="2:4">
      <c r="B146" s="95">
        <v>42277</v>
      </c>
      <c r="C146" s="17">
        <v>6.8496942703069674</v>
      </c>
    </row>
    <row r="147" spans="2:4">
      <c r="B147" s="95">
        <v>42369</v>
      </c>
      <c r="C147" s="17">
        <v>7.0547285823568684</v>
      </c>
    </row>
    <row r="148" spans="2:4">
      <c r="B148" s="95">
        <v>42460</v>
      </c>
      <c r="C148" s="17">
        <v>7.0864797823863181</v>
      </c>
    </row>
    <row r="149" spans="2:4">
      <c r="B149" s="95">
        <v>42551</v>
      </c>
      <c r="C149" s="17">
        <v>6.9788569079118279</v>
      </c>
    </row>
    <row r="150" spans="2:4">
      <c r="B150" s="95">
        <v>42643</v>
      </c>
      <c r="C150" s="17">
        <v>6.7953679104071654</v>
      </c>
    </row>
    <row r="151" spans="2:4">
      <c r="B151" s="95">
        <v>42735</v>
      </c>
      <c r="C151" s="17">
        <v>6.8864303177347681</v>
      </c>
    </row>
    <row r="152" spans="2:4">
      <c r="B152" s="95">
        <v>42825</v>
      </c>
      <c r="C152" s="17">
        <v>6.9949261058969991</v>
      </c>
    </row>
    <row r="153" spans="2:4">
      <c r="B153" s="95">
        <v>42916</v>
      </c>
      <c r="C153" s="17">
        <v>7.1355642140047069</v>
      </c>
    </row>
    <row r="154" spans="2:4" ht="14" thickBot="1">
      <c r="B154" s="96">
        <v>43830</v>
      </c>
      <c r="C154" s="19">
        <v>9.2771774310097239</v>
      </c>
      <c r="D154" s="1" t="s">
        <v>72</v>
      </c>
    </row>
    <row r="156" spans="2:4">
      <c r="B156" s="81"/>
    </row>
    <row r="162" spans="14:14">
      <c r="N162" s="274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workbookViewId="0">
      <selection activeCell="B17" sqref="B17"/>
    </sheetView>
  </sheetViews>
  <sheetFormatPr baseColWidth="10" defaultColWidth="8.83203125" defaultRowHeight="13" x14ac:dyDescent="0"/>
  <cols>
    <col min="1" max="1" width="0.83203125" style="1" customWidth="1"/>
    <col min="2" max="5" width="13.5" style="1" customWidth="1"/>
    <col min="6" max="16384" width="8.83203125" style="1"/>
  </cols>
  <sheetData>
    <row r="1" spans="2:11" ht="15">
      <c r="B1" s="6" t="s">
        <v>73</v>
      </c>
    </row>
    <row r="2" spans="2:11" ht="14" thickBot="1"/>
    <row r="3" spans="2:11" ht="26">
      <c r="B3" s="52" t="s">
        <v>5</v>
      </c>
      <c r="C3" s="179" t="s">
        <v>74</v>
      </c>
      <c r="D3" s="179" t="s">
        <v>75</v>
      </c>
      <c r="E3" s="180" t="s">
        <v>295</v>
      </c>
    </row>
    <row r="4" spans="2:11">
      <c r="B4" s="10">
        <v>0</v>
      </c>
      <c r="C4" s="16">
        <v>36.423298244520382</v>
      </c>
      <c r="D4" s="16">
        <v>39.756147337513333</v>
      </c>
      <c r="E4" s="17">
        <v>41.52941513832257</v>
      </c>
      <c r="F4" s="4"/>
      <c r="G4" s="4"/>
      <c r="H4" s="4"/>
      <c r="I4" s="4"/>
      <c r="J4" s="4"/>
      <c r="K4" s="4"/>
    </row>
    <row r="5" spans="2:11">
      <c r="B5" s="10">
        <v>1</v>
      </c>
      <c r="C5" s="16">
        <v>35.193476934840234</v>
      </c>
      <c r="D5" s="16">
        <v>38.735968237379673</v>
      </c>
      <c r="E5" s="17">
        <v>40.761030595351599</v>
      </c>
      <c r="F5" s="4"/>
      <c r="G5" s="4"/>
      <c r="H5" s="4"/>
      <c r="I5" s="4"/>
      <c r="J5" s="4"/>
      <c r="K5" s="4"/>
    </row>
    <row r="6" spans="2:11">
      <c r="B6" s="10">
        <v>2</v>
      </c>
      <c r="C6" s="16">
        <v>34.005180158264963</v>
      </c>
      <c r="D6" s="16">
        <v>37.741967865972256</v>
      </c>
      <c r="E6" s="17">
        <v>40.00686283833609</v>
      </c>
      <c r="F6" s="4"/>
      <c r="G6" s="4"/>
      <c r="H6" s="4"/>
      <c r="I6" s="4"/>
      <c r="J6" s="4"/>
      <c r="K6" s="4"/>
    </row>
    <row r="7" spans="2:11">
      <c r="B7" s="10">
        <v>3</v>
      </c>
      <c r="C7" s="16">
        <v>32.857005851880224</v>
      </c>
      <c r="D7" s="16">
        <v>36.773474453169911</v>
      </c>
      <c r="E7" s="17">
        <v>39.266648825801866</v>
      </c>
      <c r="F7" s="4"/>
      <c r="G7" s="4"/>
      <c r="H7" s="4"/>
      <c r="I7" s="4"/>
      <c r="J7" s="4"/>
      <c r="K7" s="4"/>
    </row>
    <row r="8" spans="2:11">
      <c r="B8" s="10">
        <v>4</v>
      </c>
      <c r="C8" s="16">
        <v>31.747599292988848</v>
      </c>
      <c r="D8" s="16">
        <v>35.829833467087134</v>
      </c>
      <c r="E8" s="17">
        <v>38.540130383114395</v>
      </c>
      <c r="F8" s="4"/>
      <c r="G8" s="4"/>
      <c r="H8" s="4"/>
      <c r="I8" s="4"/>
      <c r="J8" s="4"/>
      <c r="K8" s="4"/>
    </row>
    <row r="9" spans="2:11">
      <c r="B9" s="10">
        <v>5</v>
      </c>
      <c r="C9" s="16">
        <v>30.675651500683195</v>
      </c>
      <c r="D9" s="16">
        <v>34.910407171725225</v>
      </c>
      <c r="E9" s="17">
        <v>37.82705411243164</v>
      </c>
    </row>
    <row r="10" spans="2:11">
      <c r="B10" s="10">
        <v>6</v>
      </c>
      <c r="C10" s="16">
        <v>29.639897691387862</v>
      </c>
      <c r="D10" s="16">
        <v>34.014574195974461</v>
      </c>
      <c r="E10" s="17">
        <v>37.127171304322992</v>
      </c>
    </row>
    <row r="11" spans="2:11">
      <c r="B11" s="10">
        <v>7</v>
      </c>
      <c r="C11" s="16">
        <v>28.639115786550555</v>
      </c>
      <c r="D11" s="16">
        <v>33.141729113676064</v>
      </c>
      <c r="E11" s="17">
        <v>36.440237851023475</v>
      </c>
    </row>
    <row r="12" spans="2:11">
      <c r="B12" s="10">
        <v>8</v>
      </c>
      <c r="C12" s="16">
        <v>27.672124970720311</v>
      </c>
      <c r="D12" s="16">
        <v>32.291282034460203</v>
      </c>
      <c r="E12" s="17">
        <v>35.766014161292915</v>
      </c>
    </row>
    <row r="13" spans="2:11">
      <c r="B13" s="10">
        <v>9</v>
      </c>
      <c r="C13" s="16">
        <v>26.737784298311716</v>
      </c>
      <c r="D13" s="16">
        <v>31.462658205083422</v>
      </c>
      <c r="E13" s="17">
        <v>35.104265076850396</v>
      </c>
    </row>
    <row r="14" spans="2:11">
      <c r="B14" s="10">
        <v>10</v>
      </c>
      <c r="C14" s="16">
        <v>25.834991347411346</v>
      </c>
      <c r="D14" s="16">
        <v>30.655297620996137</v>
      </c>
      <c r="E14" s="17">
        <v>34.454759790354871</v>
      </c>
    </row>
    <row r="15" spans="2:11">
      <c r="B15" s="10">
        <v>11</v>
      </c>
      <c r="C15" s="16">
        <v>24.962680919037968</v>
      </c>
      <c r="D15" s="16">
        <v>29.868654647877662</v>
      </c>
      <c r="E15" s="17">
        <v>33.817271764903339</v>
      </c>
    </row>
    <row r="16" spans="2:11">
      <c r="B16" s="10">
        <v>12</v>
      </c>
      <c r="C16" s="16">
        <v>24.119823780321887</v>
      </c>
      <c r="D16" s="16">
        <v>29.10219765288301</v>
      </c>
      <c r="E16" s="17">
        <v>33.191578655018382</v>
      </c>
    </row>
    <row r="17" spans="2:5">
      <c r="B17" s="10">
        <v>13</v>
      </c>
      <c r="C17" s="16">
        <v>23.305425450120353</v>
      </c>
      <c r="D17" s="16">
        <v>28.355408645352199</v>
      </c>
      <c r="E17" s="17">
        <v>32.57746222909774</v>
      </c>
    </row>
    <row r="18" spans="2:5">
      <c r="B18" s="10">
        <v>14</v>
      </c>
      <c r="C18" s="16">
        <v>22.518525025636364</v>
      </c>
      <c r="D18" s="16">
        <v>27.627782926739318</v>
      </c>
      <c r="E18" s="17">
        <v>31.974708293298626</v>
      </c>
    </row>
    <row r="19" spans="2:5">
      <c r="B19" s="10">
        <v>15</v>
      </c>
      <c r="C19" s="16">
        <v>21.758194048656275</v>
      </c>
      <c r="D19" s="16">
        <v>26.918828749524721</v>
      </c>
      <c r="E19" s="17">
        <v>31.383106616830403</v>
      </c>
    </row>
    <row r="20" spans="2:5">
      <c r="B20" s="10">
        <v>16</v>
      </c>
      <c r="C20" s="16">
        <v>21.023535410068572</v>
      </c>
      <c r="D20" s="16">
        <v>26.228066984879845</v>
      </c>
      <c r="E20" s="17">
        <v>30.802450858629506</v>
      </c>
    </row>
    <row r="21" spans="2:5">
      <c r="B21" s="10">
        <v>17</v>
      </c>
      <c r="C21" s="16">
        <v>20.313682291371197</v>
      </c>
      <c r="D21" s="16">
        <v>25.555030798860066</v>
      </c>
      <c r="E21" s="17">
        <v>30.232538495391015</v>
      </c>
    </row>
    <row r="22" spans="2:5">
      <c r="B22" s="10">
        <v>18</v>
      </c>
      <c r="C22" s="16">
        <v>19.627797141918567</v>
      </c>
      <c r="D22" s="16">
        <v>24.899265336906737</v>
      </c>
      <c r="E22" s="17">
        <v>29.67317075093181</v>
      </c>
    </row>
    <row r="23" spans="2:5">
      <c r="B23" s="10">
        <v>19</v>
      </c>
      <c r="C23" s="16">
        <v>18.965070690701534</v>
      </c>
      <c r="D23" s="16">
        <v>24.260327416445161</v>
      </c>
      <c r="E23" s="17">
        <v>29.124152526860687</v>
      </c>
    </row>
    <row r="24" spans="2:5">
      <c r="B24" s="10">
        <v>20</v>
      </c>
      <c r="C24" s="16">
        <v>18.324720991494271</v>
      </c>
      <c r="D24" s="16">
        <v>23.637785227370831</v>
      </c>
      <c r="E24" s="17">
        <v>28.585292334531175</v>
      </c>
    </row>
    <row r="25" spans="2:5">
      <c r="B25" s="10">
        <v>21</v>
      </c>
      <c r="C25" s="16">
        <v>17.705992500241472</v>
      </c>
      <c r="D25" s="16">
        <v>23.031218040221447</v>
      </c>
      <c r="E25" s="17">
        <v>28.056402228253425</v>
      </c>
    </row>
    <row r="26" spans="2:5">
      <c r="B26" s="10">
        <v>22</v>
      </c>
      <c r="C26" s="16">
        <v>17.108155183597319</v>
      </c>
      <c r="D26" s="16">
        <v>22.440215921837485</v>
      </c>
      <c r="E26" s="17">
        <v>27.537297739741785</v>
      </c>
    </row>
    <row r="27" spans="2:5">
      <c r="B27" s="10">
        <v>23</v>
      </c>
      <c r="C27" s="16">
        <v>16.530503657564303</v>
      </c>
      <c r="D27" s="16">
        <v>21.864379458319203</v>
      </c>
      <c r="E27" s="17">
        <v>27.027797813775294</v>
      </c>
    </row>
    <row r="28" spans="2:5">
      <c r="B28" s="10">
        <v>24</v>
      </c>
      <c r="C28" s="16">
        <v>15.972356355215684</v>
      </c>
      <c r="D28" s="16">
        <v>21.303319485092825</v>
      </c>
      <c r="E28" s="17">
        <v>26.527724745048513</v>
      </c>
    </row>
    <row r="29" spans="2:5" ht="14" thickBot="1">
      <c r="B29" s="11">
        <v>25</v>
      </c>
      <c r="C29" s="18">
        <v>15.433054722519515</v>
      </c>
      <c r="D29" s="18">
        <v>20.756656823903448</v>
      </c>
      <c r="E29" s="19">
        <v>26.036904116190819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175"/>
  <sheetViews>
    <sheetView workbookViewId="0">
      <selection activeCell="H38" sqref="H38"/>
    </sheetView>
  </sheetViews>
  <sheetFormatPr baseColWidth="10" defaultColWidth="8.83203125" defaultRowHeight="13" x14ac:dyDescent="0"/>
  <cols>
    <col min="1" max="1" width="0.83203125" style="1" customWidth="1"/>
    <col min="2" max="2" width="39.1640625" style="1" customWidth="1"/>
    <col min="3" max="3" width="24.5" style="1" customWidth="1"/>
    <col min="4" max="4" width="9.5" style="1" customWidth="1"/>
    <col min="5" max="5" width="37.33203125" style="1" customWidth="1"/>
    <col min="6" max="6" width="23.33203125" style="1" customWidth="1"/>
    <col min="7" max="7" width="5.5" style="1" customWidth="1"/>
    <col min="8" max="16384" width="8.83203125" style="1"/>
  </cols>
  <sheetData>
    <row r="1" spans="2:6" ht="15">
      <c r="B1" s="6" t="s">
        <v>2988</v>
      </c>
    </row>
    <row r="2" spans="2:6" ht="14" thickBot="1"/>
    <row r="3" spans="2:6" ht="56">
      <c r="B3" s="368" t="s">
        <v>956</v>
      </c>
      <c r="C3" s="369" t="s">
        <v>957</v>
      </c>
      <c r="D3" s="370"/>
      <c r="E3" s="371" t="s">
        <v>956</v>
      </c>
      <c r="F3" s="372" t="s">
        <v>958</v>
      </c>
    </row>
    <row r="4" spans="2:6" ht="14">
      <c r="B4" s="358" t="s">
        <v>834</v>
      </c>
      <c r="C4" s="359">
        <v>23</v>
      </c>
      <c r="D4" s="359"/>
      <c r="E4" s="359" t="s">
        <v>959</v>
      </c>
      <c r="F4" s="360">
        <v>30.2</v>
      </c>
    </row>
    <row r="5" spans="2:6" ht="14">
      <c r="B5" s="358" t="s">
        <v>960</v>
      </c>
      <c r="C5" s="359">
        <v>20.9</v>
      </c>
      <c r="D5" s="359"/>
      <c r="E5" s="359" t="s">
        <v>960</v>
      </c>
      <c r="F5" s="360">
        <v>28.2</v>
      </c>
    </row>
    <row r="6" spans="2:6" ht="14">
      <c r="B6" s="358" t="s">
        <v>961</v>
      </c>
      <c r="C6" s="359">
        <v>20.8</v>
      </c>
      <c r="D6" s="359"/>
      <c r="E6" s="359" t="s">
        <v>962</v>
      </c>
      <c r="F6" s="360">
        <v>27.7</v>
      </c>
    </row>
    <row r="7" spans="2:6" ht="14">
      <c r="B7" s="358" t="s">
        <v>963</v>
      </c>
      <c r="C7" s="359">
        <v>20.6</v>
      </c>
      <c r="D7" s="359"/>
      <c r="E7" s="359" t="s">
        <v>964</v>
      </c>
      <c r="F7" s="360">
        <v>26.6</v>
      </c>
    </row>
    <row r="8" spans="2:6" ht="14">
      <c r="B8" s="358" t="s">
        <v>965</v>
      </c>
      <c r="C8" s="359">
        <v>20</v>
      </c>
      <c r="D8" s="359"/>
      <c r="E8" s="359" t="s">
        <v>416</v>
      </c>
      <c r="F8" s="360">
        <v>26.6</v>
      </c>
    </row>
    <row r="9" spans="2:6" ht="14">
      <c r="B9" s="358" t="s">
        <v>494</v>
      </c>
      <c r="C9" s="359">
        <v>19.7</v>
      </c>
      <c r="D9" s="359"/>
      <c r="E9" s="359" t="s">
        <v>656</v>
      </c>
      <c r="F9" s="360">
        <v>26.1</v>
      </c>
    </row>
    <row r="10" spans="2:6" ht="14">
      <c r="B10" s="358" t="s">
        <v>661</v>
      </c>
      <c r="C10" s="359">
        <v>19.600000000000001</v>
      </c>
      <c r="D10" s="359"/>
      <c r="E10" s="359" t="s">
        <v>829</v>
      </c>
      <c r="F10" s="360">
        <v>24.9</v>
      </c>
    </row>
    <row r="11" spans="2:6" ht="14">
      <c r="B11" s="358" t="s">
        <v>966</v>
      </c>
      <c r="C11" s="359">
        <v>19.5</v>
      </c>
      <c r="D11" s="359"/>
      <c r="E11" s="359" t="s">
        <v>841</v>
      </c>
      <c r="F11" s="360">
        <v>24.9</v>
      </c>
    </row>
    <row r="12" spans="2:6" ht="14">
      <c r="B12" s="358" t="s">
        <v>967</v>
      </c>
      <c r="C12" s="359">
        <v>19.399999999999999</v>
      </c>
      <c r="D12" s="359"/>
      <c r="E12" s="359" t="s">
        <v>968</v>
      </c>
      <c r="F12" s="360">
        <v>24.2</v>
      </c>
    </row>
    <row r="13" spans="2:6" ht="14">
      <c r="B13" s="358" t="s">
        <v>969</v>
      </c>
      <c r="C13" s="359">
        <v>19.3</v>
      </c>
      <c r="D13" s="359"/>
      <c r="E13" s="359" t="s">
        <v>494</v>
      </c>
      <c r="F13" s="360">
        <v>23.5</v>
      </c>
    </row>
    <row r="14" spans="2:6" ht="14">
      <c r="B14" s="358" t="s">
        <v>970</v>
      </c>
      <c r="C14" s="359">
        <v>19</v>
      </c>
      <c r="D14" s="359"/>
      <c r="E14" s="359" t="s">
        <v>655</v>
      </c>
      <c r="F14" s="360">
        <v>23</v>
      </c>
    </row>
    <row r="15" spans="2:6" ht="14">
      <c r="B15" s="358" t="s">
        <v>416</v>
      </c>
      <c r="C15" s="359">
        <v>19</v>
      </c>
      <c r="D15" s="359"/>
      <c r="E15" s="359" t="s">
        <v>490</v>
      </c>
      <c r="F15" s="360">
        <v>22.8</v>
      </c>
    </row>
    <row r="16" spans="2:6" ht="14">
      <c r="B16" s="358" t="s">
        <v>971</v>
      </c>
      <c r="C16" s="359">
        <v>18.899999999999999</v>
      </c>
      <c r="D16" s="359"/>
      <c r="E16" s="359" t="s">
        <v>481</v>
      </c>
      <c r="F16" s="360">
        <v>22</v>
      </c>
    </row>
    <row r="17" spans="2:6" ht="14">
      <c r="B17" s="358" t="s">
        <v>972</v>
      </c>
      <c r="C17" s="359">
        <v>18.899999999999999</v>
      </c>
      <c r="D17" s="359"/>
      <c r="E17" s="359" t="s">
        <v>973</v>
      </c>
      <c r="F17" s="360">
        <v>21.8</v>
      </c>
    </row>
    <row r="18" spans="2:6" ht="14">
      <c r="B18" s="358" t="s">
        <v>974</v>
      </c>
      <c r="C18" s="359">
        <v>18.7</v>
      </c>
      <c r="D18" s="359"/>
      <c r="E18" s="359" t="s">
        <v>498</v>
      </c>
      <c r="F18" s="360">
        <v>21.6</v>
      </c>
    </row>
    <row r="19" spans="2:6" ht="14">
      <c r="B19" s="358" t="s">
        <v>975</v>
      </c>
      <c r="C19" s="359">
        <v>18.7</v>
      </c>
      <c r="D19" s="359"/>
      <c r="E19" s="359" t="s">
        <v>976</v>
      </c>
      <c r="F19" s="360">
        <v>21.3</v>
      </c>
    </row>
    <row r="20" spans="2:6" ht="14">
      <c r="B20" s="358" t="s">
        <v>977</v>
      </c>
      <c r="C20" s="359">
        <v>18.7</v>
      </c>
      <c r="D20" s="359"/>
      <c r="E20" s="359" t="s">
        <v>978</v>
      </c>
      <c r="F20" s="360">
        <v>21.2</v>
      </c>
    </row>
    <row r="21" spans="2:6" ht="14">
      <c r="B21" s="358" t="s">
        <v>979</v>
      </c>
      <c r="C21" s="359">
        <v>18.600000000000001</v>
      </c>
      <c r="D21" s="359"/>
      <c r="E21" s="359" t="s">
        <v>980</v>
      </c>
      <c r="F21" s="360">
        <v>21</v>
      </c>
    </row>
    <row r="22" spans="2:6" ht="14">
      <c r="B22" s="358" t="s">
        <v>981</v>
      </c>
      <c r="C22" s="359">
        <v>18.399999999999999</v>
      </c>
      <c r="D22" s="359"/>
      <c r="E22" s="359" t="s">
        <v>982</v>
      </c>
      <c r="F22" s="360">
        <v>20.5</v>
      </c>
    </row>
    <row r="23" spans="2:6" ht="14">
      <c r="B23" s="358" t="s">
        <v>959</v>
      </c>
      <c r="C23" s="359">
        <v>18.399999999999999</v>
      </c>
      <c r="D23" s="359"/>
      <c r="E23" s="359" t="s">
        <v>983</v>
      </c>
      <c r="F23" s="360">
        <v>20.399999999999999</v>
      </c>
    </row>
    <row r="24" spans="2:6" ht="14">
      <c r="B24" s="358" t="s">
        <v>984</v>
      </c>
      <c r="C24" s="359">
        <v>18.3</v>
      </c>
      <c r="D24" s="359"/>
      <c r="E24" s="359" t="s">
        <v>838</v>
      </c>
      <c r="F24" s="360">
        <v>20.2</v>
      </c>
    </row>
    <row r="25" spans="2:6" ht="14">
      <c r="B25" s="358" t="s">
        <v>985</v>
      </c>
      <c r="C25" s="359">
        <v>18.2</v>
      </c>
      <c r="D25" s="359"/>
      <c r="E25" s="359" t="s">
        <v>986</v>
      </c>
      <c r="F25" s="360">
        <v>20</v>
      </c>
    </row>
    <row r="26" spans="2:6" ht="14">
      <c r="B26" s="358" t="s">
        <v>987</v>
      </c>
      <c r="C26" s="359">
        <v>18.100000000000001</v>
      </c>
      <c r="D26" s="359"/>
      <c r="E26" s="359" t="s">
        <v>988</v>
      </c>
      <c r="F26" s="360">
        <v>19.8</v>
      </c>
    </row>
    <row r="27" spans="2:6" ht="14">
      <c r="B27" s="358" t="s">
        <v>989</v>
      </c>
      <c r="C27" s="359">
        <v>17.899999999999999</v>
      </c>
      <c r="D27" s="359"/>
      <c r="E27" s="359" t="s">
        <v>990</v>
      </c>
      <c r="F27" s="360">
        <v>19.5</v>
      </c>
    </row>
    <row r="28" spans="2:6" ht="14">
      <c r="B28" s="358" t="s">
        <v>991</v>
      </c>
      <c r="C28" s="359">
        <v>17.600000000000001</v>
      </c>
      <c r="D28" s="359"/>
      <c r="E28" s="359" t="s">
        <v>557</v>
      </c>
      <c r="F28" s="360">
        <v>19.5</v>
      </c>
    </row>
    <row r="29" spans="2:6" ht="14">
      <c r="B29" s="358" t="s">
        <v>490</v>
      </c>
      <c r="C29" s="359">
        <v>17.399999999999999</v>
      </c>
      <c r="D29" s="359"/>
      <c r="E29" s="359" t="s">
        <v>837</v>
      </c>
      <c r="F29" s="360">
        <v>19.3</v>
      </c>
    </row>
    <row r="30" spans="2:6" ht="14">
      <c r="B30" s="358" t="s">
        <v>841</v>
      </c>
      <c r="C30" s="359">
        <v>17.3</v>
      </c>
      <c r="D30" s="359"/>
      <c r="E30" s="359" t="s">
        <v>426</v>
      </c>
      <c r="F30" s="360">
        <v>19.2</v>
      </c>
    </row>
    <row r="31" spans="2:6" ht="14">
      <c r="B31" s="358" t="s">
        <v>992</v>
      </c>
      <c r="C31" s="359">
        <v>17</v>
      </c>
      <c r="D31" s="359"/>
      <c r="E31" s="359" t="s">
        <v>675</v>
      </c>
      <c r="F31" s="360">
        <v>19.100000000000001</v>
      </c>
    </row>
    <row r="32" spans="2:6" ht="14">
      <c r="B32" s="358" t="s">
        <v>656</v>
      </c>
      <c r="C32" s="359">
        <v>16.600000000000001</v>
      </c>
      <c r="D32" s="359"/>
      <c r="E32" s="359" t="s">
        <v>993</v>
      </c>
      <c r="F32" s="360">
        <v>19</v>
      </c>
    </row>
    <row r="33" spans="2:6" ht="14">
      <c r="B33" s="358" t="s">
        <v>994</v>
      </c>
      <c r="C33" s="359">
        <v>16.2</v>
      </c>
      <c r="D33" s="359"/>
      <c r="E33" s="359" t="s">
        <v>995</v>
      </c>
      <c r="F33" s="360">
        <v>18.899999999999999</v>
      </c>
    </row>
    <row r="34" spans="2:6" ht="14">
      <c r="B34" s="358" t="s">
        <v>996</v>
      </c>
      <c r="C34" s="359">
        <v>16.2</v>
      </c>
      <c r="D34" s="359"/>
      <c r="E34" s="359" t="s">
        <v>830</v>
      </c>
      <c r="F34" s="360">
        <v>18.899999999999999</v>
      </c>
    </row>
    <row r="35" spans="2:6" ht="14">
      <c r="B35" s="358" t="s">
        <v>997</v>
      </c>
      <c r="C35" s="359">
        <v>16.100000000000001</v>
      </c>
      <c r="D35" s="359"/>
      <c r="E35" s="359" t="s">
        <v>485</v>
      </c>
      <c r="F35" s="360">
        <v>18.7</v>
      </c>
    </row>
    <row r="36" spans="2:6" ht="14">
      <c r="B36" s="358" t="s">
        <v>998</v>
      </c>
      <c r="C36" s="359">
        <v>15.6</v>
      </c>
      <c r="D36" s="359"/>
      <c r="E36" s="359" t="s">
        <v>999</v>
      </c>
      <c r="F36" s="360">
        <v>18.7</v>
      </c>
    </row>
    <row r="37" spans="2:6" ht="14">
      <c r="B37" s="358" t="s">
        <v>481</v>
      </c>
      <c r="C37" s="359">
        <v>15.6</v>
      </c>
      <c r="D37" s="359"/>
      <c r="E37" s="359" t="s">
        <v>1000</v>
      </c>
      <c r="F37" s="360">
        <v>18.600000000000001</v>
      </c>
    </row>
    <row r="38" spans="2:6" ht="14">
      <c r="B38" s="358" t="s">
        <v>1001</v>
      </c>
      <c r="C38" s="359">
        <v>15.6</v>
      </c>
      <c r="D38" s="359"/>
      <c r="E38" s="359" t="s">
        <v>1002</v>
      </c>
      <c r="F38" s="360">
        <v>18.600000000000001</v>
      </c>
    </row>
    <row r="39" spans="2:6" ht="14">
      <c r="B39" s="358" t="s">
        <v>1003</v>
      </c>
      <c r="C39" s="359">
        <v>15.5</v>
      </c>
      <c r="D39" s="359"/>
      <c r="E39" s="359" t="s">
        <v>1004</v>
      </c>
      <c r="F39" s="360">
        <v>18.3</v>
      </c>
    </row>
    <row r="40" spans="2:6" ht="14">
      <c r="B40" s="358" t="s">
        <v>1005</v>
      </c>
      <c r="C40" s="359">
        <v>15.4</v>
      </c>
      <c r="D40" s="359"/>
      <c r="E40" s="359" t="s">
        <v>1006</v>
      </c>
      <c r="F40" s="360">
        <v>18.2</v>
      </c>
    </row>
    <row r="41" spans="2:6" ht="14">
      <c r="B41" s="358" t="s">
        <v>1007</v>
      </c>
      <c r="C41" s="359">
        <v>15.4</v>
      </c>
      <c r="D41" s="359"/>
      <c r="E41" s="359" t="s">
        <v>1008</v>
      </c>
      <c r="F41" s="360">
        <v>18</v>
      </c>
    </row>
    <row r="42" spans="2:6" ht="14">
      <c r="B42" s="358" t="s">
        <v>838</v>
      </c>
      <c r="C42" s="359">
        <v>15.1</v>
      </c>
      <c r="D42" s="359"/>
      <c r="E42" s="359" t="s">
        <v>1009</v>
      </c>
      <c r="F42" s="360">
        <v>17.899999999999999</v>
      </c>
    </row>
    <row r="43" spans="2:6" ht="14">
      <c r="B43" s="358" t="s">
        <v>1010</v>
      </c>
      <c r="C43" s="359">
        <v>15</v>
      </c>
      <c r="D43" s="359"/>
      <c r="E43" s="359" t="s">
        <v>961</v>
      </c>
      <c r="F43" s="360">
        <v>17.899999999999999</v>
      </c>
    </row>
    <row r="44" spans="2:6" ht="14">
      <c r="B44" s="358" t="s">
        <v>426</v>
      </c>
      <c r="C44" s="359">
        <v>15</v>
      </c>
      <c r="D44" s="359"/>
      <c r="E44" s="359" t="s">
        <v>1011</v>
      </c>
      <c r="F44" s="360">
        <v>17.7</v>
      </c>
    </row>
    <row r="45" spans="2:6" ht="14">
      <c r="B45" s="358" t="s">
        <v>831</v>
      </c>
      <c r="C45" s="359">
        <v>14.8</v>
      </c>
      <c r="D45" s="359"/>
      <c r="E45" s="359" t="s">
        <v>1012</v>
      </c>
      <c r="F45" s="360">
        <v>17.7</v>
      </c>
    </row>
    <row r="46" spans="2:6" ht="14">
      <c r="B46" s="358" t="s">
        <v>1013</v>
      </c>
      <c r="C46" s="359">
        <v>14.8</v>
      </c>
      <c r="D46" s="359"/>
      <c r="E46" s="359" t="s">
        <v>1014</v>
      </c>
      <c r="F46" s="360">
        <v>17.5</v>
      </c>
    </row>
    <row r="47" spans="2:6" ht="14">
      <c r="B47" s="358" t="s">
        <v>964</v>
      </c>
      <c r="C47" s="359">
        <v>14.7</v>
      </c>
      <c r="D47" s="359"/>
      <c r="E47" s="359" t="s">
        <v>840</v>
      </c>
      <c r="F47" s="360">
        <v>17.5</v>
      </c>
    </row>
    <row r="48" spans="2:6" ht="14">
      <c r="B48" s="358" t="s">
        <v>1015</v>
      </c>
      <c r="C48" s="359">
        <v>14.7</v>
      </c>
      <c r="D48" s="359"/>
      <c r="E48" s="359" t="s">
        <v>1016</v>
      </c>
      <c r="F48" s="360">
        <v>17.399999999999999</v>
      </c>
    </row>
    <row r="49" spans="2:6" ht="14">
      <c r="B49" s="358" t="s">
        <v>538</v>
      </c>
      <c r="C49" s="359">
        <v>14.6</v>
      </c>
      <c r="D49" s="359"/>
      <c r="E49" s="359" t="s">
        <v>516</v>
      </c>
      <c r="F49" s="360">
        <v>17.2</v>
      </c>
    </row>
    <row r="50" spans="2:6" ht="14">
      <c r="B50" s="358" t="s">
        <v>1017</v>
      </c>
      <c r="C50" s="359">
        <v>14.5</v>
      </c>
      <c r="D50" s="359"/>
      <c r="E50" s="359" t="s">
        <v>1018</v>
      </c>
      <c r="F50" s="360">
        <v>17.100000000000001</v>
      </c>
    </row>
    <row r="51" spans="2:6" ht="14">
      <c r="B51" s="358" t="s">
        <v>1019</v>
      </c>
      <c r="C51" s="359">
        <v>14.5</v>
      </c>
      <c r="D51" s="359"/>
      <c r="E51" s="359" t="s">
        <v>1020</v>
      </c>
      <c r="F51" s="360">
        <v>16.899999999999999</v>
      </c>
    </row>
    <row r="52" spans="2:6" ht="14">
      <c r="B52" s="358" t="s">
        <v>993</v>
      </c>
      <c r="C52" s="359">
        <v>14.2</v>
      </c>
      <c r="D52" s="359"/>
      <c r="E52" s="359" t="s">
        <v>1021</v>
      </c>
      <c r="F52" s="360">
        <v>16.8</v>
      </c>
    </row>
    <row r="53" spans="2:6" ht="14">
      <c r="B53" s="358" t="s">
        <v>1022</v>
      </c>
      <c r="C53" s="359">
        <v>14.1</v>
      </c>
      <c r="D53" s="359"/>
      <c r="E53" s="359" t="s">
        <v>1023</v>
      </c>
      <c r="F53" s="360">
        <v>16.8</v>
      </c>
    </row>
    <row r="54" spans="2:6" ht="14">
      <c r="B54" s="358" t="s">
        <v>1024</v>
      </c>
      <c r="C54" s="359">
        <v>14.1</v>
      </c>
      <c r="D54" s="359"/>
      <c r="E54" s="359" t="s">
        <v>1025</v>
      </c>
      <c r="F54" s="360">
        <v>16.8</v>
      </c>
    </row>
    <row r="55" spans="2:6" ht="14">
      <c r="B55" s="358" t="s">
        <v>1026</v>
      </c>
      <c r="C55" s="359">
        <v>14</v>
      </c>
      <c r="D55" s="359"/>
      <c r="E55" s="359" t="s">
        <v>1027</v>
      </c>
      <c r="F55" s="360">
        <v>16.7</v>
      </c>
    </row>
    <row r="56" spans="2:6" ht="14">
      <c r="B56" s="358" t="s">
        <v>780</v>
      </c>
      <c r="C56" s="359">
        <v>14</v>
      </c>
      <c r="D56" s="359"/>
      <c r="E56" s="359" t="s">
        <v>1028</v>
      </c>
      <c r="F56" s="360">
        <v>16.7</v>
      </c>
    </row>
    <row r="57" spans="2:6" ht="14">
      <c r="B57" s="358" t="s">
        <v>1029</v>
      </c>
      <c r="C57" s="359">
        <v>13.9</v>
      </c>
      <c r="D57" s="359"/>
      <c r="E57" s="359" t="s">
        <v>1030</v>
      </c>
      <c r="F57" s="360">
        <v>16.600000000000001</v>
      </c>
    </row>
    <row r="58" spans="2:6" ht="14">
      <c r="B58" s="358" t="s">
        <v>557</v>
      </c>
      <c r="C58" s="359">
        <v>13.9</v>
      </c>
      <c r="D58" s="359"/>
      <c r="E58" s="359" t="s">
        <v>1031</v>
      </c>
      <c r="F58" s="360">
        <v>16.600000000000001</v>
      </c>
    </row>
    <row r="59" spans="2:6" ht="14">
      <c r="B59" s="358" t="s">
        <v>1002</v>
      </c>
      <c r="C59" s="359">
        <v>13.9</v>
      </c>
      <c r="D59" s="359"/>
      <c r="E59" s="359" t="s">
        <v>1032</v>
      </c>
      <c r="F59" s="360">
        <v>16.5</v>
      </c>
    </row>
    <row r="60" spans="2:6" ht="14">
      <c r="B60" s="358" t="s">
        <v>978</v>
      </c>
      <c r="C60" s="359">
        <v>13.8</v>
      </c>
      <c r="D60" s="359"/>
      <c r="E60" s="359" t="s">
        <v>1033</v>
      </c>
      <c r="F60" s="360">
        <v>16.5</v>
      </c>
    </row>
    <row r="61" spans="2:6" ht="14">
      <c r="B61" s="358" t="s">
        <v>1034</v>
      </c>
      <c r="C61" s="359">
        <v>13.8</v>
      </c>
      <c r="D61" s="359"/>
      <c r="E61" s="359" t="s">
        <v>1035</v>
      </c>
      <c r="F61" s="360">
        <v>16.399999999999999</v>
      </c>
    </row>
    <row r="62" spans="2:6" ht="14">
      <c r="B62" s="358" t="s">
        <v>1036</v>
      </c>
      <c r="C62" s="359">
        <v>13.8</v>
      </c>
      <c r="D62" s="359"/>
      <c r="E62" s="359" t="s">
        <v>1037</v>
      </c>
      <c r="F62" s="360">
        <v>16.3</v>
      </c>
    </row>
    <row r="63" spans="2:6" ht="14">
      <c r="B63" s="358" t="s">
        <v>654</v>
      </c>
      <c r="C63" s="359">
        <v>13.7</v>
      </c>
      <c r="D63" s="359"/>
      <c r="E63" s="359" t="s">
        <v>415</v>
      </c>
      <c r="F63" s="360">
        <v>16.3</v>
      </c>
    </row>
    <row r="64" spans="2:6" ht="14">
      <c r="B64" s="358" t="s">
        <v>1038</v>
      </c>
      <c r="C64" s="359">
        <v>13.7</v>
      </c>
      <c r="D64" s="359"/>
      <c r="E64" s="359" t="s">
        <v>1039</v>
      </c>
      <c r="F64" s="360">
        <v>16.2</v>
      </c>
    </row>
    <row r="65" spans="2:6" ht="14">
      <c r="B65" s="358" t="s">
        <v>1040</v>
      </c>
      <c r="C65" s="359">
        <v>13.7</v>
      </c>
      <c r="D65" s="359"/>
      <c r="E65" s="359" t="s">
        <v>1041</v>
      </c>
      <c r="F65" s="360">
        <v>16.2</v>
      </c>
    </row>
    <row r="66" spans="2:6" ht="14">
      <c r="B66" s="358" t="s">
        <v>1042</v>
      </c>
      <c r="C66" s="359">
        <v>13.6</v>
      </c>
      <c r="D66" s="359"/>
      <c r="E66" s="359" t="s">
        <v>1043</v>
      </c>
      <c r="F66" s="360">
        <v>16.2</v>
      </c>
    </row>
    <row r="67" spans="2:6" ht="14">
      <c r="B67" s="358" t="s">
        <v>1044</v>
      </c>
      <c r="C67" s="359">
        <v>13.6</v>
      </c>
      <c r="D67" s="359"/>
      <c r="E67" s="359" t="s">
        <v>538</v>
      </c>
      <c r="F67" s="360">
        <v>16.2</v>
      </c>
    </row>
    <row r="68" spans="2:6" ht="14">
      <c r="B68" s="358" t="s">
        <v>1045</v>
      </c>
      <c r="C68" s="359">
        <v>13.6</v>
      </c>
      <c r="D68" s="359"/>
      <c r="E68" s="359" t="s">
        <v>1046</v>
      </c>
      <c r="F68" s="360">
        <v>16.100000000000001</v>
      </c>
    </row>
    <row r="69" spans="2:6" ht="14">
      <c r="B69" s="358" t="s">
        <v>1047</v>
      </c>
      <c r="C69" s="359">
        <v>13.6</v>
      </c>
      <c r="D69" s="359"/>
      <c r="E69" s="359" t="s">
        <v>1034</v>
      </c>
      <c r="F69" s="360">
        <v>16</v>
      </c>
    </row>
    <row r="70" spans="2:6" ht="14">
      <c r="B70" s="358" t="s">
        <v>675</v>
      </c>
      <c r="C70" s="359">
        <v>13.5</v>
      </c>
      <c r="D70" s="359"/>
      <c r="E70" s="359" t="s">
        <v>1048</v>
      </c>
      <c r="F70" s="360">
        <v>16</v>
      </c>
    </row>
    <row r="71" spans="2:6" ht="14">
      <c r="B71" s="358" t="s">
        <v>1049</v>
      </c>
      <c r="C71" s="359">
        <v>13.4</v>
      </c>
      <c r="D71" s="359"/>
      <c r="E71" s="359" t="s">
        <v>1050</v>
      </c>
      <c r="F71" s="360">
        <v>15.9</v>
      </c>
    </row>
    <row r="72" spans="2:6" ht="14">
      <c r="B72" s="358" t="s">
        <v>1051</v>
      </c>
      <c r="C72" s="359">
        <v>13.4</v>
      </c>
      <c r="D72" s="359"/>
      <c r="E72" s="359" t="s">
        <v>1052</v>
      </c>
      <c r="F72" s="360">
        <v>15.9</v>
      </c>
    </row>
    <row r="73" spans="2:6" ht="14">
      <c r="B73" s="358" t="s">
        <v>1053</v>
      </c>
      <c r="C73" s="359">
        <v>13.4</v>
      </c>
      <c r="D73" s="359"/>
      <c r="E73" s="359" t="s">
        <v>1054</v>
      </c>
      <c r="F73" s="360">
        <v>15.9</v>
      </c>
    </row>
    <row r="74" spans="2:6" ht="14">
      <c r="B74" s="358" t="s">
        <v>1055</v>
      </c>
      <c r="C74" s="359">
        <v>13.4</v>
      </c>
      <c r="D74" s="359"/>
      <c r="E74" s="359" t="s">
        <v>480</v>
      </c>
      <c r="F74" s="360">
        <v>15.9</v>
      </c>
    </row>
    <row r="75" spans="2:6" ht="14">
      <c r="B75" s="358" t="s">
        <v>655</v>
      </c>
      <c r="C75" s="359">
        <v>13.3</v>
      </c>
      <c r="D75" s="359"/>
      <c r="E75" s="359" t="s">
        <v>659</v>
      </c>
      <c r="F75" s="360">
        <v>15.9</v>
      </c>
    </row>
    <row r="76" spans="2:6" ht="14">
      <c r="B76" s="358" t="s">
        <v>1043</v>
      </c>
      <c r="C76" s="359">
        <v>13.2</v>
      </c>
      <c r="D76" s="359"/>
      <c r="E76" s="359" t="s">
        <v>857</v>
      </c>
      <c r="F76" s="360">
        <v>15.8</v>
      </c>
    </row>
    <row r="77" spans="2:6" ht="14">
      <c r="B77" s="358" t="s">
        <v>982</v>
      </c>
      <c r="C77" s="359">
        <v>13.1</v>
      </c>
      <c r="D77" s="359"/>
      <c r="E77" s="359" t="s">
        <v>1056</v>
      </c>
      <c r="F77" s="360">
        <v>15.7</v>
      </c>
    </row>
    <row r="78" spans="2:6" ht="14">
      <c r="B78" s="358" t="s">
        <v>1035</v>
      </c>
      <c r="C78" s="359">
        <v>13.1</v>
      </c>
      <c r="D78" s="359"/>
      <c r="E78" s="359" t="s">
        <v>479</v>
      </c>
      <c r="F78" s="360">
        <v>15.7</v>
      </c>
    </row>
    <row r="79" spans="2:6" ht="14">
      <c r="B79" s="358" t="s">
        <v>485</v>
      </c>
      <c r="C79" s="359">
        <v>13.1</v>
      </c>
      <c r="D79" s="359"/>
      <c r="E79" s="359" t="s">
        <v>1057</v>
      </c>
      <c r="F79" s="360">
        <v>15.6</v>
      </c>
    </row>
    <row r="80" spans="2:6" ht="14">
      <c r="B80" s="358" t="s">
        <v>1008</v>
      </c>
      <c r="C80" s="359">
        <v>13</v>
      </c>
      <c r="D80" s="359"/>
      <c r="E80" s="359" t="s">
        <v>1058</v>
      </c>
      <c r="F80" s="360">
        <v>15.6</v>
      </c>
    </row>
    <row r="81" spans="2:6" ht="14">
      <c r="B81" s="358" t="s">
        <v>983</v>
      </c>
      <c r="C81" s="359">
        <v>13</v>
      </c>
      <c r="D81" s="359"/>
      <c r="E81" s="359" t="s">
        <v>1059</v>
      </c>
      <c r="F81" s="360">
        <v>15.5</v>
      </c>
    </row>
    <row r="82" spans="2:6" ht="14">
      <c r="B82" s="358" t="s">
        <v>1060</v>
      </c>
      <c r="C82" s="359">
        <v>13</v>
      </c>
      <c r="D82" s="359"/>
      <c r="E82" s="359" t="s">
        <v>1061</v>
      </c>
      <c r="F82" s="360">
        <v>15.5</v>
      </c>
    </row>
    <row r="83" spans="2:6" ht="14">
      <c r="B83" s="358" t="s">
        <v>1062</v>
      </c>
      <c r="C83" s="359">
        <v>13</v>
      </c>
      <c r="D83" s="359"/>
      <c r="E83" s="359" t="s">
        <v>1063</v>
      </c>
      <c r="F83" s="360">
        <v>15.5</v>
      </c>
    </row>
    <row r="84" spans="2:6" ht="14">
      <c r="B84" s="358" t="s">
        <v>1064</v>
      </c>
      <c r="C84" s="359">
        <v>13</v>
      </c>
      <c r="D84" s="359"/>
      <c r="E84" s="359" t="s">
        <v>1065</v>
      </c>
      <c r="F84" s="360">
        <v>15.5</v>
      </c>
    </row>
    <row r="85" spans="2:6" ht="14">
      <c r="B85" s="358" t="s">
        <v>1066</v>
      </c>
      <c r="C85" s="359">
        <v>13</v>
      </c>
      <c r="D85" s="359"/>
      <c r="E85" s="359" t="s">
        <v>1067</v>
      </c>
      <c r="F85" s="360">
        <v>15.4</v>
      </c>
    </row>
    <row r="86" spans="2:6" ht="14">
      <c r="B86" s="358" t="s">
        <v>1068</v>
      </c>
      <c r="C86" s="359">
        <v>13</v>
      </c>
      <c r="D86" s="359"/>
      <c r="E86" s="359" t="s">
        <v>1069</v>
      </c>
      <c r="F86" s="360">
        <v>15.4</v>
      </c>
    </row>
    <row r="87" spans="2:6" ht="14">
      <c r="B87" s="358" t="s">
        <v>1070</v>
      </c>
      <c r="C87" s="359">
        <v>12.9</v>
      </c>
      <c r="D87" s="359"/>
      <c r="E87" s="359" t="s">
        <v>492</v>
      </c>
      <c r="F87" s="360">
        <v>15.3</v>
      </c>
    </row>
    <row r="88" spans="2:6" ht="14">
      <c r="B88" s="358" t="s">
        <v>1071</v>
      </c>
      <c r="C88" s="359">
        <v>12.8</v>
      </c>
      <c r="D88" s="359"/>
      <c r="E88" s="359" t="s">
        <v>1072</v>
      </c>
      <c r="F88" s="360">
        <v>15.2</v>
      </c>
    </row>
    <row r="89" spans="2:6" ht="14">
      <c r="B89" s="358" t="s">
        <v>927</v>
      </c>
      <c r="C89" s="359">
        <v>12.8</v>
      </c>
      <c r="D89" s="359"/>
      <c r="E89" s="359" t="s">
        <v>1073</v>
      </c>
      <c r="F89" s="360">
        <v>15.2</v>
      </c>
    </row>
    <row r="90" spans="2:6" ht="14">
      <c r="B90" s="358" t="s">
        <v>1004</v>
      </c>
      <c r="C90" s="359">
        <v>12.7</v>
      </c>
      <c r="D90" s="359"/>
      <c r="E90" s="359" t="s">
        <v>1074</v>
      </c>
      <c r="F90" s="360">
        <v>15.1</v>
      </c>
    </row>
    <row r="91" spans="2:6" ht="14">
      <c r="B91" s="358" t="s">
        <v>1065</v>
      </c>
      <c r="C91" s="359">
        <v>12.7</v>
      </c>
      <c r="D91" s="359"/>
      <c r="E91" s="359" t="s">
        <v>634</v>
      </c>
      <c r="F91" s="360">
        <v>15</v>
      </c>
    </row>
    <row r="92" spans="2:6" ht="14">
      <c r="B92" s="358" t="s">
        <v>1058</v>
      </c>
      <c r="C92" s="359">
        <v>12.7</v>
      </c>
      <c r="D92" s="359"/>
      <c r="E92" s="359" t="s">
        <v>1075</v>
      </c>
      <c r="F92" s="360">
        <v>15</v>
      </c>
    </row>
    <row r="93" spans="2:6" ht="14">
      <c r="B93" s="358" t="s">
        <v>1021</v>
      </c>
      <c r="C93" s="359">
        <v>12.6</v>
      </c>
      <c r="D93" s="359"/>
      <c r="E93" s="359" t="s">
        <v>1076</v>
      </c>
      <c r="F93" s="360">
        <v>14.9</v>
      </c>
    </row>
    <row r="94" spans="2:6" ht="14">
      <c r="B94" s="358" t="s">
        <v>840</v>
      </c>
      <c r="C94" s="359">
        <v>12.6</v>
      </c>
      <c r="D94" s="359"/>
      <c r="E94" s="359" t="s">
        <v>1077</v>
      </c>
      <c r="F94" s="360">
        <v>14.9</v>
      </c>
    </row>
    <row r="95" spans="2:6" ht="14">
      <c r="B95" s="358" t="s">
        <v>1018</v>
      </c>
      <c r="C95" s="359">
        <v>12.6</v>
      </c>
      <c r="D95" s="359"/>
      <c r="E95" s="359" t="s">
        <v>1078</v>
      </c>
      <c r="F95" s="360">
        <v>14.9</v>
      </c>
    </row>
    <row r="96" spans="2:6" ht="14">
      <c r="B96" s="358" t="s">
        <v>1079</v>
      </c>
      <c r="C96" s="359">
        <v>12.5</v>
      </c>
      <c r="D96" s="359"/>
      <c r="E96" s="359" t="s">
        <v>1080</v>
      </c>
      <c r="F96" s="360">
        <v>14.8</v>
      </c>
    </row>
    <row r="97" spans="2:6" ht="14">
      <c r="B97" s="358" t="s">
        <v>1081</v>
      </c>
      <c r="C97" s="359">
        <v>12.5</v>
      </c>
      <c r="D97" s="359"/>
      <c r="E97" s="359" t="s">
        <v>588</v>
      </c>
      <c r="F97" s="360">
        <v>14.8</v>
      </c>
    </row>
    <row r="98" spans="2:6" ht="14">
      <c r="B98" s="358" t="s">
        <v>1082</v>
      </c>
      <c r="C98" s="359">
        <v>12.5</v>
      </c>
      <c r="D98" s="359"/>
      <c r="E98" s="359" t="s">
        <v>1083</v>
      </c>
      <c r="F98" s="360">
        <v>14.8</v>
      </c>
    </row>
    <row r="99" spans="2:6" ht="14">
      <c r="B99" s="358" t="s">
        <v>1084</v>
      </c>
      <c r="C99" s="359">
        <v>12.5</v>
      </c>
      <c r="D99" s="359"/>
      <c r="E99" s="359" t="s">
        <v>1085</v>
      </c>
      <c r="F99" s="360">
        <v>14.8</v>
      </c>
    </row>
    <row r="100" spans="2:6" ht="14">
      <c r="B100" s="358" t="s">
        <v>1067</v>
      </c>
      <c r="C100" s="359">
        <v>12.4</v>
      </c>
      <c r="D100" s="359"/>
      <c r="E100" s="359" t="s">
        <v>1086</v>
      </c>
      <c r="F100" s="360">
        <v>14.7</v>
      </c>
    </row>
    <row r="101" spans="2:6" ht="14">
      <c r="B101" s="358" t="s">
        <v>1023</v>
      </c>
      <c r="C101" s="359">
        <v>12.4</v>
      </c>
      <c r="D101" s="359"/>
      <c r="E101" s="359" t="s">
        <v>1087</v>
      </c>
      <c r="F101" s="360">
        <v>14.7</v>
      </c>
    </row>
    <row r="102" spans="2:6" ht="14">
      <c r="B102" s="358" t="s">
        <v>1088</v>
      </c>
      <c r="C102" s="359">
        <v>12.4</v>
      </c>
      <c r="D102" s="359"/>
      <c r="E102" s="359" t="s">
        <v>1089</v>
      </c>
      <c r="F102" s="360">
        <v>14.7</v>
      </c>
    </row>
    <row r="103" spans="2:6" ht="14">
      <c r="B103" s="358" t="s">
        <v>1090</v>
      </c>
      <c r="C103" s="359">
        <v>12.3</v>
      </c>
      <c r="D103" s="359"/>
      <c r="E103" s="359" t="s">
        <v>1091</v>
      </c>
      <c r="F103" s="360">
        <v>14.6</v>
      </c>
    </row>
    <row r="104" spans="2:6" ht="14">
      <c r="B104" s="358" t="s">
        <v>1092</v>
      </c>
      <c r="C104" s="359">
        <v>12.3</v>
      </c>
      <c r="D104" s="359"/>
      <c r="E104" s="359" t="s">
        <v>1093</v>
      </c>
      <c r="F104" s="360">
        <v>14.6</v>
      </c>
    </row>
    <row r="105" spans="2:6" ht="14">
      <c r="B105" s="358" t="s">
        <v>1094</v>
      </c>
      <c r="C105" s="359">
        <v>12.3</v>
      </c>
      <c r="D105" s="359"/>
      <c r="E105" s="359" t="s">
        <v>1095</v>
      </c>
      <c r="F105" s="360">
        <v>14.6</v>
      </c>
    </row>
    <row r="106" spans="2:6" ht="14">
      <c r="B106" s="358" t="s">
        <v>1009</v>
      </c>
      <c r="C106" s="359">
        <v>12.2</v>
      </c>
      <c r="D106" s="359"/>
      <c r="E106" s="359" t="s">
        <v>1096</v>
      </c>
      <c r="F106" s="360">
        <v>14.6</v>
      </c>
    </row>
    <row r="107" spans="2:6" ht="14">
      <c r="B107" s="358" t="s">
        <v>1039</v>
      </c>
      <c r="C107" s="359">
        <v>12.2</v>
      </c>
      <c r="D107" s="359"/>
      <c r="E107" s="359" t="s">
        <v>1097</v>
      </c>
      <c r="F107" s="360">
        <v>14.6</v>
      </c>
    </row>
    <row r="108" spans="2:6" ht="14">
      <c r="B108" s="358" t="s">
        <v>1098</v>
      </c>
      <c r="C108" s="359">
        <v>12.2</v>
      </c>
      <c r="D108" s="359"/>
      <c r="E108" s="359" t="s">
        <v>1099</v>
      </c>
      <c r="F108" s="360">
        <v>14.6</v>
      </c>
    </row>
    <row r="109" spans="2:6" ht="14">
      <c r="B109" s="358" t="s">
        <v>1006</v>
      </c>
      <c r="C109" s="359">
        <v>12.2</v>
      </c>
      <c r="D109" s="359"/>
      <c r="E109" s="359" t="s">
        <v>1100</v>
      </c>
      <c r="F109" s="360">
        <v>14.6</v>
      </c>
    </row>
    <row r="110" spans="2:6" ht="14">
      <c r="B110" s="358" t="s">
        <v>1101</v>
      </c>
      <c r="C110" s="359">
        <v>12.2</v>
      </c>
      <c r="D110" s="359"/>
      <c r="E110" s="359" t="s">
        <v>1102</v>
      </c>
      <c r="F110" s="360">
        <v>14.6</v>
      </c>
    </row>
    <row r="111" spans="2:6" ht="14">
      <c r="B111" s="358" t="s">
        <v>1103</v>
      </c>
      <c r="C111" s="359">
        <v>12.2</v>
      </c>
      <c r="D111" s="359"/>
      <c r="E111" s="359" t="s">
        <v>1104</v>
      </c>
      <c r="F111" s="360">
        <v>14.5</v>
      </c>
    </row>
    <row r="112" spans="2:6" ht="14">
      <c r="B112" s="358" t="s">
        <v>1105</v>
      </c>
      <c r="C112" s="359">
        <v>12.2</v>
      </c>
      <c r="D112" s="359"/>
      <c r="E112" s="359" t="s">
        <v>1106</v>
      </c>
      <c r="F112" s="360">
        <v>14.4</v>
      </c>
    </row>
    <row r="113" spans="2:6" ht="14">
      <c r="B113" s="358" t="s">
        <v>1107</v>
      </c>
      <c r="C113" s="359">
        <v>12.2</v>
      </c>
      <c r="D113" s="359"/>
      <c r="E113" s="359" t="s">
        <v>1108</v>
      </c>
      <c r="F113" s="360">
        <v>14.4</v>
      </c>
    </row>
    <row r="114" spans="2:6" ht="14">
      <c r="B114" s="358" t="s">
        <v>1109</v>
      </c>
      <c r="C114" s="359">
        <v>12.2</v>
      </c>
      <c r="D114" s="359"/>
      <c r="E114" s="359" t="s">
        <v>1110</v>
      </c>
      <c r="F114" s="360">
        <v>14.4</v>
      </c>
    </row>
    <row r="115" spans="2:6" ht="14">
      <c r="B115" s="358" t="s">
        <v>995</v>
      </c>
      <c r="C115" s="359">
        <v>12.1</v>
      </c>
      <c r="D115" s="359"/>
      <c r="E115" s="359" t="s">
        <v>603</v>
      </c>
      <c r="F115" s="360">
        <v>14.4</v>
      </c>
    </row>
    <row r="116" spans="2:6" ht="14">
      <c r="B116" s="358" t="s">
        <v>1011</v>
      </c>
      <c r="C116" s="359">
        <v>12.1</v>
      </c>
      <c r="D116" s="359"/>
      <c r="E116" s="359" t="s">
        <v>1111</v>
      </c>
      <c r="F116" s="360">
        <v>14.3</v>
      </c>
    </row>
    <row r="117" spans="2:6" ht="14">
      <c r="B117" s="358" t="s">
        <v>480</v>
      </c>
      <c r="C117" s="359">
        <v>12.1</v>
      </c>
      <c r="D117" s="359"/>
      <c r="E117" s="359" t="s">
        <v>491</v>
      </c>
      <c r="F117" s="360">
        <v>14.3</v>
      </c>
    </row>
    <row r="118" spans="2:6" ht="14">
      <c r="B118" s="358" t="s">
        <v>1112</v>
      </c>
      <c r="C118" s="359">
        <v>12.1</v>
      </c>
      <c r="D118" s="359"/>
      <c r="E118" s="359" t="s">
        <v>486</v>
      </c>
      <c r="F118" s="360">
        <v>14.3</v>
      </c>
    </row>
    <row r="119" spans="2:6" ht="14">
      <c r="B119" s="358" t="s">
        <v>1113</v>
      </c>
      <c r="C119" s="359">
        <v>12.1</v>
      </c>
      <c r="D119" s="359"/>
      <c r="E119" s="359" t="s">
        <v>1114</v>
      </c>
      <c r="F119" s="360">
        <v>14.2</v>
      </c>
    </row>
    <row r="120" spans="2:6" ht="14">
      <c r="B120" s="358" t="s">
        <v>1115</v>
      </c>
      <c r="C120" s="359">
        <v>12.1</v>
      </c>
      <c r="D120" s="359"/>
      <c r="E120" s="359" t="s">
        <v>1116</v>
      </c>
      <c r="F120" s="360">
        <v>14.2</v>
      </c>
    </row>
    <row r="121" spans="2:6" ht="14">
      <c r="B121" s="358" t="s">
        <v>1117</v>
      </c>
      <c r="C121" s="359">
        <v>12</v>
      </c>
      <c r="D121" s="359"/>
      <c r="E121" s="359" t="s">
        <v>1118</v>
      </c>
      <c r="F121" s="360">
        <v>14.2</v>
      </c>
    </row>
    <row r="122" spans="2:6" ht="14">
      <c r="B122" s="358" t="s">
        <v>1119</v>
      </c>
      <c r="C122" s="359">
        <v>12</v>
      </c>
      <c r="D122" s="359"/>
      <c r="E122" s="359" t="s">
        <v>1120</v>
      </c>
      <c r="F122" s="360">
        <v>14.2</v>
      </c>
    </row>
    <row r="123" spans="2:6" ht="14">
      <c r="B123" s="358" t="s">
        <v>986</v>
      </c>
      <c r="C123" s="359">
        <v>11.9</v>
      </c>
      <c r="D123" s="359"/>
      <c r="E123" s="359" t="s">
        <v>827</v>
      </c>
      <c r="F123" s="360">
        <v>14.2</v>
      </c>
    </row>
    <row r="124" spans="2:6" ht="14">
      <c r="B124" s="358" t="s">
        <v>1077</v>
      </c>
      <c r="C124" s="359">
        <v>11.9</v>
      </c>
      <c r="D124" s="359"/>
      <c r="E124" s="359" t="s">
        <v>1121</v>
      </c>
      <c r="F124" s="360">
        <v>14.1</v>
      </c>
    </row>
    <row r="125" spans="2:6" ht="14">
      <c r="B125" s="358" t="s">
        <v>1033</v>
      </c>
      <c r="C125" s="359">
        <v>11.9</v>
      </c>
      <c r="D125" s="359"/>
      <c r="E125" s="359" t="s">
        <v>1122</v>
      </c>
      <c r="F125" s="360">
        <v>14.1</v>
      </c>
    </row>
    <row r="126" spans="2:6" ht="14">
      <c r="B126" s="358" t="s">
        <v>1123</v>
      </c>
      <c r="C126" s="359">
        <v>11.9</v>
      </c>
      <c r="D126" s="359"/>
      <c r="E126" s="359" t="s">
        <v>1124</v>
      </c>
      <c r="F126" s="360">
        <v>14.1</v>
      </c>
    </row>
    <row r="127" spans="2:6" ht="14">
      <c r="B127" s="358" t="s">
        <v>1125</v>
      </c>
      <c r="C127" s="359">
        <v>11.8</v>
      </c>
      <c r="D127" s="359"/>
      <c r="E127" s="359" t="s">
        <v>1126</v>
      </c>
      <c r="F127" s="360">
        <v>14.1</v>
      </c>
    </row>
    <row r="128" spans="2:6" ht="14">
      <c r="B128" s="358" t="s">
        <v>1025</v>
      </c>
      <c r="C128" s="359">
        <v>11.8</v>
      </c>
      <c r="D128" s="359"/>
      <c r="E128" s="359" t="s">
        <v>509</v>
      </c>
      <c r="F128" s="360">
        <v>14.1</v>
      </c>
    </row>
    <row r="129" spans="2:6" ht="14">
      <c r="B129" s="358" t="s">
        <v>1096</v>
      </c>
      <c r="C129" s="359">
        <v>11.8</v>
      </c>
      <c r="D129" s="359"/>
      <c r="E129" s="359" t="s">
        <v>1127</v>
      </c>
      <c r="F129" s="360">
        <v>14</v>
      </c>
    </row>
    <row r="130" spans="2:6" ht="14">
      <c r="B130" s="358" t="s">
        <v>1128</v>
      </c>
      <c r="C130" s="359">
        <v>11.8</v>
      </c>
      <c r="D130" s="359"/>
      <c r="E130" s="359" t="s">
        <v>1129</v>
      </c>
      <c r="F130" s="360">
        <v>14</v>
      </c>
    </row>
    <row r="131" spans="2:6" ht="14">
      <c r="B131" s="358" t="s">
        <v>1130</v>
      </c>
      <c r="C131" s="359">
        <v>11.8</v>
      </c>
      <c r="D131" s="359"/>
      <c r="E131" s="359" t="s">
        <v>1131</v>
      </c>
      <c r="F131" s="360">
        <v>14</v>
      </c>
    </row>
    <row r="132" spans="2:6" ht="14">
      <c r="B132" s="358" t="s">
        <v>1132</v>
      </c>
      <c r="C132" s="359">
        <v>11.8</v>
      </c>
      <c r="D132" s="359"/>
      <c r="E132" s="359" t="s">
        <v>779</v>
      </c>
      <c r="F132" s="360">
        <v>14</v>
      </c>
    </row>
    <row r="133" spans="2:6" ht="14">
      <c r="B133" s="358" t="s">
        <v>1133</v>
      </c>
      <c r="C133" s="359">
        <v>11.8</v>
      </c>
      <c r="D133" s="359"/>
      <c r="E133" s="359" t="s">
        <v>1134</v>
      </c>
      <c r="F133" s="360">
        <v>13.9</v>
      </c>
    </row>
    <row r="134" spans="2:6" ht="14">
      <c r="B134" s="358" t="s">
        <v>1057</v>
      </c>
      <c r="C134" s="359">
        <v>11.7</v>
      </c>
      <c r="D134" s="359"/>
      <c r="E134" s="359" t="s">
        <v>1135</v>
      </c>
      <c r="F134" s="360">
        <v>13.9</v>
      </c>
    </row>
    <row r="135" spans="2:6" ht="14">
      <c r="B135" s="358" t="s">
        <v>1136</v>
      </c>
      <c r="C135" s="359">
        <v>11.7</v>
      </c>
      <c r="D135" s="359"/>
      <c r="E135" s="359" t="s">
        <v>1137</v>
      </c>
      <c r="F135" s="360">
        <v>13.9</v>
      </c>
    </row>
    <row r="136" spans="2:6" ht="14">
      <c r="B136" s="358" t="s">
        <v>1075</v>
      </c>
      <c r="C136" s="359">
        <v>11.7</v>
      </c>
      <c r="D136" s="359"/>
      <c r="E136" s="359" t="s">
        <v>1138</v>
      </c>
      <c r="F136" s="360">
        <v>13.9</v>
      </c>
    </row>
    <row r="137" spans="2:6" ht="14">
      <c r="B137" s="358" t="s">
        <v>1139</v>
      </c>
      <c r="C137" s="359">
        <v>11.7</v>
      </c>
      <c r="D137" s="359"/>
      <c r="E137" s="359" t="s">
        <v>1140</v>
      </c>
      <c r="F137" s="360">
        <v>13.9</v>
      </c>
    </row>
    <row r="138" spans="2:6" ht="14">
      <c r="B138" s="358" t="s">
        <v>1141</v>
      </c>
      <c r="C138" s="359">
        <v>11.7</v>
      </c>
      <c r="D138" s="359"/>
      <c r="E138" s="359" t="s">
        <v>1142</v>
      </c>
      <c r="F138" s="360">
        <v>13.9</v>
      </c>
    </row>
    <row r="139" spans="2:6" ht="14">
      <c r="B139" s="358" t="s">
        <v>1143</v>
      </c>
      <c r="C139" s="359">
        <v>11.7</v>
      </c>
      <c r="D139" s="359"/>
      <c r="E139" s="359" t="s">
        <v>1144</v>
      </c>
      <c r="F139" s="360">
        <v>13.9</v>
      </c>
    </row>
    <row r="140" spans="2:6" ht="14">
      <c r="B140" s="358" t="s">
        <v>1145</v>
      </c>
      <c r="C140" s="359">
        <v>11.7</v>
      </c>
      <c r="D140" s="359"/>
      <c r="E140" s="359" t="s">
        <v>1146</v>
      </c>
      <c r="F140" s="360">
        <v>13.9</v>
      </c>
    </row>
    <row r="141" spans="2:6" ht="14">
      <c r="B141" s="358" t="s">
        <v>1063</v>
      </c>
      <c r="C141" s="359">
        <v>11.6</v>
      </c>
      <c r="D141" s="359"/>
      <c r="E141" s="359" t="s">
        <v>1147</v>
      </c>
      <c r="F141" s="360">
        <v>13.9</v>
      </c>
    </row>
    <row r="142" spans="2:6" ht="14">
      <c r="B142" s="358" t="s">
        <v>1095</v>
      </c>
      <c r="C142" s="359">
        <v>11.6</v>
      </c>
      <c r="D142" s="359"/>
      <c r="E142" s="359" t="s">
        <v>1148</v>
      </c>
      <c r="F142" s="360">
        <v>13.9</v>
      </c>
    </row>
    <row r="143" spans="2:6" ht="14">
      <c r="B143" s="358" t="s">
        <v>1149</v>
      </c>
      <c r="C143" s="359">
        <v>11.6</v>
      </c>
      <c r="D143" s="359"/>
      <c r="E143" s="359" t="s">
        <v>1150</v>
      </c>
      <c r="F143" s="360">
        <v>13.8</v>
      </c>
    </row>
    <row r="144" spans="2:6" ht="14">
      <c r="B144" s="358" t="s">
        <v>1151</v>
      </c>
      <c r="C144" s="359">
        <v>11.6</v>
      </c>
      <c r="D144" s="359"/>
      <c r="E144" s="359" t="s">
        <v>1152</v>
      </c>
      <c r="F144" s="360">
        <v>13.8</v>
      </c>
    </row>
    <row r="145" spans="2:6" ht="14">
      <c r="B145" s="358" t="s">
        <v>1153</v>
      </c>
      <c r="C145" s="359">
        <v>11.5</v>
      </c>
      <c r="D145" s="359"/>
      <c r="E145" s="359" t="s">
        <v>1154</v>
      </c>
      <c r="F145" s="360">
        <v>13.8</v>
      </c>
    </row>
    <row r="146" spans="2:6" ht="14">
      <c r="B146" s="358" t="s">
        <v>1014</v>
      </c>
      <c r="C146" s="359">
        <v>11.5</v>
      </c>
      <c r="D146" s="359"/>
      <c r="E146" s="359" t="s">
        <v>757</v>
      </c>
      <c r="F146" s="360">
        <v>13.8</v>
      </c>
    </row>
    <row r="147" spans="2:6" ht="14">
      <c r="B147" s="358" t="s">
        <v>1030</v>
      </c>
      <c r="C147" s="359">
        <v>11.5</v>
      </c>
      <c r="D147" s="359"/>
      <c r="E147" s="359" t="s">
        <v>1155</v>
      </c>
      <c r="F147" s="360">
        <v>13.8</v>
      </c>
    </row>
    <row r="148" spans="2:6" ht="14">
      <c r="B148" s="358" t="s">
        <v>539</v>
      </c>
      <c r="C148" s="359">
        <v>11.5</v>
      </c>
      <c r="D148" s="359"/>
      <c r="E148" s="359" t="s">
        <v>1156</v>
      </c>
      <c r="F148" s="360">
        <v>13.7</v>
      </c>
    </row>
    <row r="149" spans="2:6" ht="14">
      <c r="B149" s="358" t="s">
        <v>1102</v>
      </c>
      <c r="C149" s="359">
        <v>11.5</v>
      </c>
      <c r="D149" s="359"/>
      <c r="E149" s="359" t="s">
        <v>1157</v>
      </c>
      <c r="F149" s="360">
        <v>13.7</v>
      </c>
    </row>
    <row r="150" spans="2:6" ht="14">
      <c r="B150" s="358" t="s">
        <v>1158</v>
      </c>
      <c r="C150" s="359">
        <v>11.5</v>
      </c>
      <c r="D150" s="359"/>
      <c r="E150" s="359" t="s">
        <v>1159</v>
      </c>
      <c r="F150" s="360">
        <v>13.7</v>
      </c>
    </row>
    <row r="151" spans="2:6" ht="14">
      <c r="B151" s="358" t="s">
        <v>1160</v>
      </c>
      <c r="C151" s="359">
        <v>11.5</v>
      </c>
      <c r="D151" s="359"/>
      <c r="E151" s="359" t="s">
        <v>1161</v>
      </c>
      <c r="F151" s="360">
        <v>13.7</v>
      </c>
    </row>
    <row r="152" spans="2:6" ht="14">
      <c r="B152" s="358" t="s">
        <v>1032</v>
      </c>
      <c r="C152" s="359">
        <v>11.4</v>
      </c>
      <c r="D152" s="359"/>
      <c r="E152" s="359" t="s">
        <v>1162</v>
      </c>
      <c r="F152" s="360">
        <v>13.7</v>
      </c>
    </row>
    <row r="153" spans="2:6" ht="14">
      <c r="B153" s="358" t="s">
        <v>779</v>
      </c>
      <c r="C153" s="359">
        <v>11.4</v>
      </c>
      <c r="D153" s="359"/>
      <c r="E153" s="359" t="s">
        <v>558</v>
      </c>
      <c r="F153" s="360">
        <v>13.7</v>
      </c>
    </row>
    <row r="154" spans="2:6" ht="14">
      <c r="B154" s="358" t="s">
        <v>857</v>
      </c>
      <c r="C154" s="359">
        <v>11.4</v>
      </c>
      <c r="D154" s="359"/>
      <c r="E154" s="359" t="s">
        <v>1163</v>
      </c>
      <c r="F154" s="360">
        <v>13.7</v>
      </c>
    </row>
    <row r="155" spans="2:6" ht="14">
      <c r="B155" s="358" t="s">
        <v>486</v>
      </c>
      <c r="C155" s="359">
        <v>11.4</v>
      </c>
      <c r="D155" s="359"/>
      <c r="E155" s="359" t="s">
        <v>1153</v>
      </c>
      <c r="F155" s="360">
        <v>13.6</v>
      </c>
    </row>
    <row r="156" spans="2:6" ht="14">
      <c r="B156" s="358" t="s">
        <v>1110</v>
      </c>
      <c r="C156" s="359">
        <v>11.3</v>
      </c>
      <c r="D156" s="359"/>
      <c r="E156" s="359" t="s">
        <v>1164</v>
      </c>
      <c r="F156" s="360">
        <v>13.6</v>
      </c>
    </row>
    <row r="157" spans="2:6" ht="14">
      <c r="B157" s="358" t="s">
        <v>1165</v>
      </c>
      <c r="C157" s="359">
        <v>11.3</v>
      </c>
      <c r="D157" s="359"/>
      <c r="E157" s="359" t="s">
        <v>1166</v>
      </c>
      <c r="F157" s="360">
        <v>13.6</v>
      </c>
    </row>
    <row r="158" spans="2:6" ht="14">
      <c r="B158" s="358" t="s">
        <v>1167</v>
      </c>
      <c r="C158" s="359">
        <v>11.3</v>
      </c>
      <c r="D158" s="359"/>
      <c r="E158" s="359" t="s">
        <v>1168</v>
      </c>
      <c r="F158" s="360">
        <v>13.6</v>
      </c>
    </row>
    <row r="159" spans="2:6" ht="14">
      <c r="B159" s="358" t="s">
        <v>988</v>
      </c>
      <c r="C159" s="359">
        <v>11.2</v>
      </c>
      <c r="D159" s="359"/>
      <c r="E159" s="359" t="s">
        <v>1169</v>
      </c>
      <c r="F159" s="360">
        <v>13.6</v>
      </c>
    </row>
    <row r="160" spans="2:6" ht="14">
      <c r="B160" s="358" t="s">
        <v>1170</v>
      </c>
      <c r="C160" s="359">
        <v>11.2</v>
      </c>
      <c r="D160" s="359"/>
      <c r="E160" s="359" t="s">
        <v>1171</v>
      </c>
      <c r="F160" s="360">
        <v>13.6</v>
      </c>
    </row>
    <row r="161" spans="2:6" ht="14">
      <c r="B161" s="358" t="s">
        <v>1172</v>
      </c>
      <c r="C161" s="359">
        <v>11.2</v>
      </c>
      <c r="D161" s="359"/>
      <c r="E161" s="359" t="s">
        <v>1173</v>
      </c>
      <c r="F161" s="360">
        <v>13.6</v>
      </c>
    </row>
    <row r="162" spans="2:6" ht="14">
      <c r="B162" s="358" t="s">
        <v>634</v>
      </c>
      <c r="C162" s="359">
        <v>11.2</v>
      </c>
      <c r="D162" s="359"/>
      <c r="E162" s="359" t="s">
        <v>1174</v>
      </c>
      <c r="F162" s="360">
        <v>13.5</v>
      </c>
    </row>
    <row r="163" spans="2:6" ht="14">
      <c r="B163" s="358" t="s">
        <v>999</v>
      </c>
      <c r="C163" s="359">
        <v>11.2</v>
      </c>
      <c r="D163" s="359"/>
      <c r="E163" s="359" t="s">
        <v>1175</v>
      </c>
      <c r="F163" s="360">
        <v>13.5</v>
      </c>
    </row>
    <row r="164" spans="2:6" ht="14">
      <c r="B164" s="358" t="s">
        <v>1176</v>
      </c>
      <c r="C164" s="359">
        <v>11.2</v>
      </c>
      <c r="D164" s="359"/>
      <c r="E164" s="359" t="s">
        <v>1177</v>
      </c>
      <c r="F164" s="360">
        <v>13.5</v>
      </c>
    </row>
    <row r="165" spans="2:6" ht="14">
      <c r="B165" s="358" t="s">
        <v>1178</v>
      </c>
      <c r="C165" s="359">
        <v>11.2</v>
      </c>
      <c r="D165" s="359"/>
      <c r="E165" s="359" t="s">
        <v>1179</v>
      </c>
      <c r="F165" s="360">
        <v>13.5</v>
      </c>
    </row>
    <row r="166" spans="2:6" ht="14">
      <c r="B166" s="358" t="s">
        <v>1180</v>
      </c>
      <c r="C166" s="359">
        <v>11.2</v>
      </c>
      <c r="D166" s="359"/>
      <c r="E166" s="359" t="s">
        <v>441</v>
      </c>
      <c r="F166" s="360">
        <v>13.5</v>
      </c>
    </row>
    <row r="167" spans="2:6" ht="14">
      <c r="B167" s="358" t="s">
        <v>1181</v>
      </c>
      <c r="C167" s="359">
        <v>11.2</v>
      </c>
      <c r="D167" s="359"/>
      <c r="E167" s="359" t="s">
        <v>1182</v>
      </c>
      <c r="F167" s="360">
        <v>13.4</v>
      </c>
    </row>
    <row r="168" spans="2:6" ht="14">
      <c r="B168" s="358" t="s">
        <v>1168</v>
      </c>
      <c r="C168" s="359">
        <v>11.1</v>
      </c>
      <c r="D168" s="359"/>
      <c r="E168" s="359" t="s">
        <v>1183</v>
      </c>
      <c r="F168" s="360">
        <v>13.4</v>
      </c>
    </row>
    <row r="169" spans="2:6" ht="14">
      <c r="B169" s="358" t="s">
        <v>1154</v>
      </c>
      <c r="C169" s="359">
        <v>11.1</v>
      </c>
      <c r="D169" s="359"/>
      <c r="E169" s="359" t="s">
        <v>1184</v>
      </c>
      <c r="F169" s="360">
        <v>13.4</v>
      </c>
    </row>
    <row r="170" spans="2:6" ht="14">
      <c r="B170" s="358" t="s">
        <v>1161</v>
      </c>
      <c r="C170" s="359">
        <v>11.1</v>
      </c>
      <c r="D170" s="359"/>
      <c r="E170" s="359" t="s">
        <v>1185</v>
      </c>
      <c r="F170" s="360">
        <v>13.4</v>
      </c>
    </row>
    <row r="171" spans="2:6" ht="14">
      <c r="B171" s="358" t="s">
        <v>1186</v>
      </c>
      <c r="C171" s="359">
        <v>11.1</v>
      </c>
      <c r="D171" s="359"/>
      <c r="E171" s="359" t="s">
        <v>1136</v>
      </c>
      <c r="F171" s="360">
        <v>13.4</v>
      </c>
    </row>
    <row r="172" spans="2:6" ht="14">
      <c r="B172" s="358" t="s">
        <v>1187</v>
      </c>
      <c r="C172" s="359">
        <v>11.1</v>
      </c>
      <c r="D172" s="359"/>
      <c r="E172" s="359" t="s">
        <v>1188</v>
      </c>
      <c r="F172" s="360">
        <v>13.4</v>
      </c>
    </row>
    <row r="173" spans="2:6" ht="14">
      <c r="B173" s="358" t="s">
        <v>415</v>
      </c>
      <c r="C173" s="359">
        <v>11.1</v>
      </c>
      <c r="D173" s="359"/>
      <c r="E173" s="359" t="s">
        <v>1189</v>
      </c>
      <c r="F173" s="360">
        <v>13.3</v>
      </c>
    </row>
    <row r="174" spans="2:6" ht="14">
      <c r="B174" s="358" t="s">
        <v>1190</v>
      </c>
      <c r="C174" s="359">
        <v>11.1</v>
      </c>
      <c r="D174" s="359"/>
      <c r="E174" s="359" t="s">
        <v>1191</v>
      </c>
      <c r="F174" s="360">
        <v>13.3</v>
      </c>
    </row>
    <row r="175" spans="2:6" ht="14">
      <c r="B175" s="358" t="s">
        <v>1020</v>
      </c>
      <c r="C175" s="359">
        <v>11</v>
      </c>
      <c r="D175" s="359"/>
      <c r="E175" s="359" t="s">
        <v>1192</v>
      </c>
      <c r="F175" s="360">
        <v>13.3</v>
      </c>
    </row>
    <row r="176" spans="2:6" ht="14">
      <c r="B176" s="358" t="s">
        <v>973</v>
      </c>
      <c r="C176" s="359">
        <v>11</v>
      </c>
      <c r="D176" s="359"/>
      <c r="E176" s="359" t="s">
        <v>1193</v>
      </c>
      <c r="F176" s="360">
        <v>13.3</v>
      </c>
    </row>
    <row r="177" spans="2:6" ht="14">
      <c r="B177" s="358" t="s">
        <v>1194</v>
      </c>
      <c r="C177" s="359">
        <v>11</v>
      </c>
      <c r="D177" s="359"/>
      <c r="E177" s="359" t="s">
        <v>1195</v>
      </c>
      <c r="F177" s="360">
        <v>13.3</v>
      </c>
    </row>
    <row r="178" spans="2:6" ht="14">
      <c r="B178" s="358" t="s">
        <v>1196</v>
      </c>
      <c r="C178" s="359">
        <v>11</v>
      </c>
      <c r="D178" s="359"/>
      <c r="E178" s="359" t="s">
        <v>1197</v>
      </c>
      <c r="F178" s="360">
        <v>13.3</v>
      </c>
    </row>
    <row r="179" spans="2:6" ht="14">
      <c r="B179" s="358" t="s">
        <v>1198</v>
      </c>
      <c r="C179" s="359">
        <v>11</v>
      </c>
      <c r="D179" s="359"/>
      <c r="E179" s="359" t="s">
        <v>1199</v>
      </c>
      <c r="F179" s="360">
        <v>13.3</v>
      </c>
    </row>
    <row r="180" spans="2:6" ht="14">
      <c r="B180" s="358" t="s">
        <v>1200</v>
      </c>
      <c r="C180" s="359">
        <v>11</v>
      </c>
      <c r="D180" s="359"/>
      <c r="E180" s="359" t="s">
        <v>1201</v>
      </c>
      <c r="F180" s="360">
        <v>13.2</v>
      </c>
    </row>
    <row r="181" spans="2:6" ht="14">
      <c r="B181" s="358" t="s">
        <v>1059</v>
      </c>
      <c r="C181" s="359">
        <v>10.9</v>
      </c>
      <c r="D181" s="359"/>
      <c r="E181" s="359" t="s">
        <v>1202</v>
      </c>
      <c r="F181" s="360">
        <v>13.2</v>
      </c>
    </row>
    <row r="182" spans="2:6" ht="14">
      <c r="B182" s="358" t="s">
        <v>1037</v>
      </c>
      <c r="C182" s="359">
        <v>10.9</v>
      </c>
      <c r="D182" s="359"/>
      <c r="E182" s="359" t="s">
        <v>1203</v>
      </c>
      <c r="F182" s="360">
        <v>13.2</v>
      </c>
    </row>
    <row r="183" spans="2:6" ht="14">
      <c r="B183" s="358" t="s">
        <v>1087</v>
      </c>
      <c r="C183" s="359">
        <v>10.9</v>
      </c>
      <c r="D183" s="359"/>
      <c r="E183" s="359" t="s">
        <v>1204</v>
      </c>
      <c r="F183" s="360">
        <v>13.2</v>
      </c>
    </row>
    <row r="184" spans="2:6" ht="14">
      <c r="B184" s="358" t="s">
        <v>1048</v>
      </c>
      <c r="C184" s="359">
        <v>10.9</v>
      </c>
      <c r="D184" s="359"/>
      <c r="E184" s="359" t="s">
        <v>1205</v>
      </c>
      <c r="F184" s="360">
        <v>13.2</v>
      </c>
    </row>
    <row r="185" spans="2:6" ht="14">
      <c r="B185" s="358" t="s">
        <v>1206</v>
      </c>
      <c r="C185" s="359">
        <v>10.9</v>
      </c>
      <c r="D185" s="359"/>
      <c r="E185" s="359" t="s">
        <v>1207</v>
      </c>
      <c r="F185" s="360">
        <v>13.2</v>
      </c>
    </row>
    <row r="186" spans="2:6" ht="14">
      <c r="B186" s="358" t="s">
        <v>1208</v>
      </c>
      <c r="C186" s="359">
        <v>10.9</v>
      </c>
      <c r="D186" s="359"/>
      <c r="E186" s="359" t="s">
        <v>1209</v>
      </c>
      <c r="F186" s="360">
        <v>13.2</v>
      </c>
    </row>
    <row r="187" spans="2:6" ht="14">
      <c r="B187" s="358" t="s">
        <v>1210</v>
      </c>
      <c r="C187" s="359">
        <v>10.9</v>
      </c>
      <c r="D187" s="359"/>
      <c r="E187" s="359" t="s">
        <v>409</v>
      </c>
      <c r="F187" s="360">
        <v>13.2</v>
      </c>
    </row>
    <row r="188" spans="2:6" ht="14">
      <c r="B188" s="358" t="s">
        <v>1207</v>
      </c>
      <c r="C188" s="359">
        <v>10.9</v>
      </c>
      <c r="D188" s="359"/>
      <c r="E188" s="359" t="s">
        <v>620</v>
      </c>
      <c r="F188" s="360">
        <v>13.2</v>
      </c>
    </row>
    <row r="189" spans="2:6" ht="14">
      <c r="B189" s="358" t="s">
        <v>1085</v>
      </c>
      <c r="C189" s="359">
        <v>10.9</v>
      </c>
      <c r="D189" s="359"/>
      <c r="E189" s="359" t="s">
        <v>1211</v>
      </c>
      <c r="F189" s="360">
        <v>13.1</v>
      </c>
    </row>
    <row r="190" spans="2:6" ht="14">
      <c r="B190" s="358" t="s">
        <v>516</v>
      </c>
      <c r="C190" s="359">
        <v>10.9</v>
      </c>
      <c r="D190" s="359"/>
      <c r="E190" s="359" t="s">
        <v>1212</v>
      </c>
      <c r="F190" s="360">
        <v>13.1</v>
      </c>
    </row>
    <row r="191" spans="2:6" ht="14">
      <c r="B191" s="358" t="s">
        <v>1031</v>
      </c>
      <c r="C191" s="359">
        <v>10.9</v>
      </c>
      <c r="D191" s="359"/>
      <c r="E191" s="359" t="s">
        <v>1213</v>
      </c>
      <c r="F191" s="360">
        <v>13.1</v>
      </c>
    </row>
    <row r="192" spans="2:6" ht="14">
      <c r="B192" s="358" t="s">
        <v>1214</v>
      </c>
      <c r="C192" s="359">
        <v>10.9</v>
      </c>
      <c r="D192" s="359"/>
      <c r="E192" s="359" t="s">
        <v>1215</v>
      </c>
      <c r="F192" s="360">
        <v>13.1</v>
      </c>
    </row>
    <row r="193" spans="2:6" ht="14">
      <c r="B193" s="358" t="s">
        <v>1164</v>
      </c>
      <c r="C193" s="359">
        <v>10.8</v>
      </c>
      <c r="D193" s="359"/>
      <c r="E193" s="359" t="s">
        <v>1216</v>
      </c>
      <c r="F193" s="360">
        <v>13.1</v>
      </c>
    </row>
    <row r="194" spans="2:6" ht="14">
      <c r="B194" s="358" t="s">
        <v>1203</v>
      </c>
      <c r="C194" s="359">
        <v>10.8</v>
      </c>
      <c r="D194" s="359"/>
      <c r="E194" s="359" t="s">
        <v>1125</v>
      </c>
      <c r="F194" s="360">
        <v>13.1</v>
      </c>
    </row>
    <row r="195" spans="2:6" ht="14">
      <c r="B195" s="358" t="s">
        <v>1027</v>
      </c>
      <c r="C195" s="359">
        <v>10.8</v>
      </c>
      <c r="D195" s="359"/>
      <c r="E195" s="359" t="s">
        <v>1217</v>
      </c>
      <c r="F195" s="360">
        <v>13.1</v>
      </c>
    </row>
    <row r="196" spans="2:6" ht="14">
      <c r="B196" s="358" t="s">
        <v>1218</v>
      </c>
      <c r="C196" s="359">
        <v>10.8</v>
      </c>
      <c r="D196" s="359"/>
      <c r="E196" s="359" t="s">
        <v>1219</v>
      </c>
      <c r="F196" s="360">
        <v>13.1</v>
      </c>
    </row>
    <row r="197" spans="2:6" ht="14">
      <c r="B197" s="358" t="s">
        <v>1072</v>
      </c>
      <c r="C197" s="359">
        <v>10.8</v>
      </c>
      <c r="D197" s="359"/>
      <c r="E197" s="359" t="s">
        <v>1220</v>
      </c>
      <c r="F197" s="360">
        <v>13.1</v>
      </c>
    </row>
    <row r="198" spans="2:6" ht="14">
      <c r="B198" s="358" t="s">
        <v>1054</v>
      </c>
      <c r="C198" s="359">
        <v>10.8</v>
      </c>
      <c r="D198" s="359"/>
      <c r="E198" s="359" t="s">
        <v>1221</v>
      </c>
      <c r="F198" s="360">
        <v>13.1</v>
      </c>
    </row>
    <row r="199" spans="2:6" ht="14">
      <c r="B199" s="358" t="s">
        <v>441</v>
      </c>
      <c r="C199" s="359">
        <v>10.8</v>
      </c>
      <c r="D199" s="359"/>
      <c r="E199" s="359" t="s">
        <v>539</v>
      </c>
      <c r="F199" s="360">
        <v>13.1</v>
      </c>
    </row>
    <row r="200" spans="2:6" ht="14">
      <c r="B200" s="358" t="s">
        <v>1222</v>
      </c>
      <c r="C200" s="359">
        <v>10.8</v>
      </c>
      <c r="D200" s="359"/>
      <c r="E200" s="359" t="s">
        <v>1081</v>
      </c>
      <c r="F200" s="360">
        <v>13.1</v>
      </c>
    </row>
    <row r="201" spans="2:6" ht="14">
      <c r="B201" s="358" t="s">
        <v>1223</v>
      </c>
      <c r="C201" s="359">
        <v>10.8</v>
      </c>
      <c r="D201" s="359"/>
      <c r="E201" s="359" t="s">
        <v>1224</v>
      </c>
      <c r="F201" s="360">
        <v>13.1</v>
      </c>
    </row>
    <row r="202" spans="2:6" ht="14">
      <c r="B202" s="358" t="s">
        <v>1225</v>
      </c>
      <c r="C202" s="359">
        <v>10.8</v>
      </c>
      <c r="D202" s="359"/>
      <c r="E202" s="359" t="s">
        <v>1226</v>
      </c>
      <c r="F202" s="360">
        <v>13</v>
      </c>
    </row>
    <row r="203" spans="2:6" ht="14">
      <c r="B203" s="358" t="s">
        <v>1227</v>
      </c>
      <c r="C203" s="359">
        <v>10.8</v>
      </c>
      <c r="D203" s="359"/>
      <c r="E203" s="359" t="s">
        <v>1228</v>
      </c>
      <c r="F203" s="360">
        <v>13</v>
      </c>
    </row>
    <row r="204" spans="2:6" ht="14">
      <c r="B204" s="358" t="s">
        <v>1229</v>
      </c>
      <c r="C204" s="359">
        <v>10.7</v>
      </c>
      <c r="D204" s="359"/>
      <c r="E204" s="359" t="s">
        <v>1230</v>
      </c>
      <c r="F204" s="360">
        <v>13</v>
      </c>
    </row>
    <row r="205" spans="2:6" ht="14">
      <c r="B205" s="358" t="s">
        <v>1099</v>
      </c>
      <c r="C205" s="359">
        <v>10.7</v>
      </c>
      <c r="D205" s="359"/>
      <c r="E205" s="359" t="s">
        <v>1231</v>
      </c>
      <c r="F205" s="360">
        <v>13</v>
      </c>
    </row>
    <row r="206" spans="2:6" ht="14">
      <c r="B206" s="358" t="s">
        <v>1083</v>
      </c>
      <c r="C206" s="359">
        <v>10.7</v>
      </c>
      <c r="D206" s="359"/>
      <c r="E206" s="359" t="s">
        <v>1186</v>
      </c>
      <c r="F206" s="360">
        <v>13</v>
      </c>
    </row>
    <row r="207" spans="2:6" ht="14">
      <c r="B207" s="358" t="s">
        <v>1028</v>
      </c>
      <c r="C207" s="359">
        <v>10.7</v>
      </c>
      <c r="D207" s="359"/>
      <c r="E207" s="359" t="s">
        <v>1232</v>
      </c>
      <c r="F207" s="360">
        <v>13</v>
      </c>
    </row>
    <row r="208" spans="2:6" ht="14">
      <c r="B208" s="358" t="s">
        <v>1233</v>
      </c>
      <c r="C208" s="359">
        <v>10.7</v>
      </c>
      <c r="D208" s="359"/>
      <c r="E208" s="359" t="s">
        <v>550</v>
      </c>
      <c r="F208" s="360">
        <v>13</v>
      </c>
    </row>
    <row r="209" spans="2:6" ht="14">
      <c r="B209" s="358" t="s">
        <v>1234</v>
      </c>
      <c r="C209" s="359">
        <v>10.7</v>
      </c>
      <c r="D209" s="359"/>
      <c r="E209" s="359" t="s">
        <v>1235</v>
      </c>
      <c r="F209" s="360">
        <v>13</v>
      </c>
    </row>
    <row r="210" spans="2:6" ht="14">
      <c r="B210" s="358" t="s">
        <v>1236</v>
      </c>
      <c r="C210" s="359">
        <v>10.7</v>
      </c>
      <c r="D210" s="359"/>
      <c r="E210" s="359" t="s">
        <v>1237</v>
      </c>
      <c r="F210" s="360">
        <v>12.9</v>
      </c>
    </row>
    <row r="211" spans="2:6" ht="14">
      <c r="B211" s="358" t="s">
        <v>1238</v>
      </c>
      <c r="C211" s="359">
        <v>10.7</v>
      </c>
      <c r="D211" s="359"/>
      <c r="E211" s="359" t="s">
        <v>1239</v>
      </c>
      <c r="F211" s="360">
        <v>12.9</v>
      </c>
    </row>
    <row r="212" spans="2:6" ht="14">
      <c r="B212" s="358" t="s">
        <v>1240</v>
      </c>
      <c r="C212" s="359">
        <v>10.7</v>
      </c>
      <c r="D212" s="359"/>
      <c r="E212" s="359" t="s">
        <v>597</v>
      </c>
      <c r="F212" s="360">
        <v>12.9</v>
      </c>
    </row>
    <row r="213" spans="2:6" ht="14">
      <c r="B213" s="358" t="s">
        <v>1241</v>
      </c>
      <c r="C213" s="359">
        <v>10.7</v>
      </c>
      <c r="D213" s="359"/>
      <c r="E213" s="359" t="s">
        <v>1242</v>
      </c>
      <c r="F213" s="360">
        <v>12.9</v>
      </c>
    </row>
    <row r="214" spans="2:6" ht="14">
      <c r="B214" s="358" t="s">
        <v>1243</v>
      </c>
      <c r="C214" s="359">
        <v>10.7</v>
      </c>
      <c r="D214" s="359"/>
      <c r="E214" s="359" t="s">
        <v>651</v>
      </c>
      <c r="F214" s="360">
        <v>12.9</v>
      </c>
    </row>
    <row r="215" spans="2:6" ht="14">
      <c r="B215" s="358" t="s">
        <v>1244</v>
      </c>
      <c r="C215" s="359">
        <v>10.7</v>
      </c>
      <c r="D215" s="359"/>
      <c r="E215" s="359" t="s">
        <v>1245</v>
      </c>
      <c r="F215" s="360">
        <v>12.9</v>
      </c>
    </row>
    <row r="216" spans="2:6" ht="14">
      <c r="B216" s="358" t="s">
        <v>1246</v>
      </c>
      <c r="C216" s="359">
        <v>10.6</v>
      </c>
      <c r="D216" s="359"/>
      <c r="E216" s="359" t="s">
        <v>1247</v>
      </c>
      <c r="F216" s="360">
        <v>12.8</v>
      </c>
    </row>
    <row r="217" spans="2:6" ht="14">
      <c r="B217" s="358" t="s">
        <v>1248</v>
      </c>
      <c r="C217" s="359">
        <v>10.6</v>
      </c>
      <c r="D217" s="359"/>
      <c r="E217" s="359" t="s">
        <v>1249</v>
      </c>
      <c r="F217" s="360">
        <v>12.8</v>
      </c>
    </row>
    <row r="218" spans="2:6" ht="14">
      <c r="B218" s="358" t="s">
        <v>1250</v>
      </c>
      <c r="C218" s="359">
        <v>10.6</v>
      </c>
      <c r="D218" s="359"/>
      <c r="E218" s="359" t="s">
        <v>1251</v>
      </c>
      <c r="F218" s="360">
        <v>12.8</v>
      </c>
    </row>
    <row r="219" spans="2:6" ht="14">
      <c r="B219" s="358" t="s">
        <v>1252</v>
      </c>
      <c r="C219" s="359">
        <v>10.6</v>
      </c>
      <c r="D219" s="359"/>
      <c r="E219" s="359" t="s">
        <v>1253</v>
      </c>
      <c r="F219" s="360">
        <v>12.8</v>
      </c>
    </row>
    <row r="220" spans="2:6" ht="14">
      <c r="B220" s="358" t="s">
        <v>1254</v>
      </c>
      <c r="C220" s="359">
        <v>10.6</v>
      </c>
      <c r="D220" s="359"/>
      <c r="E220" s="359" t="s">
        <v>1255</v>
      </c>
      <c r="F220" s="360">
        <v>12.8</v>
      </c>
    </row>
    <row r="221" spans="2:6" ht="14">
      <c r="B221" s="358" t="s">
        <v>1080</v>
      </c>
      <c r="C221" s="359">
        <v>10.5</v>
      </c>
      <c r="D221" s="359"/>
      <c r="E221" s="359" t="s">
        <v>1256</v>
      </c>
      <c r="F221" s="360">
        <v>12.8</v>
      </c>
    </row>
    <row r="222" spans="2:6" ht="14">
      <c r="B222" s="358" t="s">
        <v>1157</v>
      </c>
      <c r="C222" s="359">
        <v>10.5</v>
      </c>
      <c r="D222" s="359"/>
      <c r="E222" s="359" t="s">
        <v>1257</v>
      </c>
      <c r="F222" s="360">
        <v>12.7</v>
      </c>
    </row>
    <row r="223" spans="2:6" ht="14">
      <c r="B223" s="358" t="s">
        <v>1056</v>
      </c>
      <c r="C223" s="359">
        <v>10.5</v>
      </c>
      <c r="D223" s="359"/>
      <c r="E223" s="359" t="s">
        <v>1258</v>
      </c>
      <c r="F223" s="360">
        <v>12.7</v>
      </c>
    </row>
    <row r="224" spans="2:6" ht="14">
      <c r="B224" s="358" t="s">
        <v>1259</v>
      </c>
      <c r="C224" s="359">
        <v>10.5</v>
      </c>
      <c r="D224" s="359"/>
      <c r="E224" s="359" t="s">
        <v>867</v>
      </c>
      <c r="F224" s="360">
        <v>12.7</v>
      </c>
    </row>
    <row r="225" spans="2:6" ht="14">
      <c r="B225" s="358" t="s">
        <v>1142</v>
      </c>
      <c r="C225" s="359">
        <v>10.5</v>
      </c>
      <c r="D225" s="359"/>
      <c r="E225" s="359" t="s">
        <v>855</v>
      </c>
      <c r="F225" s="360">
        <v>12.7</v>
      </c>
    </row>
    <row r="226" spans="2:6" ht="14">
      <c r="B226" s="358" t="s">
        <v>1111</v>
      </c>
      <c r="C226" s="359">
        <v>10.5</v>
      </c>
      <c r="D226" s="359"/>
      <c r="E226" s="359" t="s">
        <v>1260</v>
      </c>
      <c r="F226" s="360">
        <v>12.6</v>
      </c>
    </row>
    <row r="227" spans="2:6" ht="14">
      <c r="B227" s="358" t="s">
        <v>1100</v>
      </c>
      <c r="C227" s="359">
        <v>10.5</v>
      </c>
      <c r="D227" s="359"/>
      <c r="E227" s="359" t="s">
        <v>1261</v>
      </c>
      <c r="F227" s="360">
        <v>12.6</v>
      </c>
    </row>
    <row r="228" spans="2:6" ht="14">
      <c r="B228" s="358" t="s">
        <v>1171</v>
      </c>
      <c r="C228" s="359">
        <v>10.5</v>
      </c>
      <c r="D228" s="359"/>
      <c r="E228" s="359" t="s">
        <v>1262</v>
      </c>
      <c r="F228" s="360">
        <v>12.6</v>
      </c>
    </row>
    <row r="229" spans="2:6" ht="14">
      <c r="B229" s="358" t="s">
        <v>1052</v>
      </c>
      <c r="C229" s="359">
        <v>10.5</v>
      </c>
      <c r="D229" s="359"/>
      <c r="E229" s="359" t="s">
        <v>1263</v>
      </c>
      <c r="F229" s="360">
        <v>12.6</v>
      </c>
    </row>
    <row r="230" spans="2:6" ht="14">
      <c r="B230" s="358" t="s">
        <v>1264</v>
      </c>
      <c r="C230" s="359">
        <v>10.5</v>
      </c>
      <c r="D230" s="359"/>
      <c r="E230" s="359" t="s">
        <v>1265</v>
      </c>
      <c r="F230" s="360">
        <v>12.6</v>
      </c>
    </row>
    <row r="231" spans="2:6" ht="14">
      <c r="B231" s="358" t="s">
        <v>1266</v>
      </c>
      <c r="C231" s="359">
        <v>10.5</v>
      </c>
      <c r="D231" s="359"/>
      <c r="E231" s="359" t="s">
        <v>1267</v>
      </c>
      <c r="F231" s="360">
        <v>12.6</v>
      </c>
    </row>
    <row r="232" spans="2:6" ht="14">
      <c r="B232" s="358" t="s">
        <v>1268</v>
      </c>
      <c r="C232" s="359">
        <v>10.5</v>
      </c>
      <c r="D232" s="359"/>
      <c r="E232" s="359" t="s">
        <v>1269</v>
      </c>
      <c r="F232" s="360">
        <v>12.5</v>
      </c>
    </row>
    <row r="233" spans="2:6" ht="14">
      <c r="B233" s="358" t="s">
        <v>1108</v>
      </c>
      <c r="C233" s="359">
        <v>10.4</v>
      </c>
      <c r="D233" s="359"/>
      <c r="E233" s="359" t="s">
        <v>1270</v>
      </c>
      <c r="F233" s="360">
        <v>12.5</v>
      </c>
    </row>
    <row r="234" spans="2:6" ht="14">
      <c r="B234" s="358" t="s">
        <v>1182</v>
      </c>
      <c r="C234" s="359">
        <v>10.4</v>
      </c>
      <c r="D234" s="359"/>
      <c r="E234" s="359" t="s">
        <v>1271</v>
      </c>
      <c r="F234" s="360">
        <v>12.5</v>
      </c>
    </row>
    <row r="235" spans="2:6" ht="14">
      <c r="B235" s="358" t="s">
        <v>1185</v>
      </c>
      <c r="C235" s="359">
        <v>10.4</v>
      </c>
      <c r="D235" s="359"/>
      <c r="E235" s="359" t="s">
        <v>1259</v>
      </c>
      <c r="F235" s="360">
        <v>12.5</v>
      </c>
    </row>
    <row r="236" spans="2:6" ht="14">
      <c r="B236" s="358" t="s">
        <v>1272</v>
      </c>
      <c r="C236" s="359">
        <v>10.4</v>
      </c>
      <c r="D236" s="359"/>
      <c r="E236" s="359" t="s">
        <v>1273</v>
      </c>
      <c r="F236" s="360">
        <v>12.5</v>
      </c>
    </row>
    <row r="237" spans="2:6" ht="14">
      <c r="B237" s="358" t="s">
        <v>479</v>
      </c>
      <c r="C237" s="359">
        <v>10.4</v>
      </c>
      <c r="D237" s="359"/>
      <c r="E237" s="359" t="s">
        <v>1274</v>
      </c>
      <c r="F237" s="360">
        <v>12.5</v>
      </c>
    </row>
    <row r="238" spans="2:6" ht="14">
      <c r="B238" s="358" t="s">
        <v>659</v>
      </c>
      <c r="C238" s="359">
        <v>10.4</v>
      </c>
      <c r="D238" s="359"/>
      <c r="E238" s="359" t="s">
        <v>635</v>
      </c>
      <c r="F238" s="360">
        <v>12.5</v>
      </c>
    </row>
    <row r="239" spans="2:6" ht="14">
      <c r="B239" s="358" t="s">
        <v>1275</v>
      </c>
      <c r="C239" s="359">
        <v>10.4</v>
      </c>
      <c r="D239" s="359"/>
      <c r="E239" s="359" t="s">
        <v>740</v>
      </c>
      <c r="F239" s="360">
        <v>12.5</v>
      </c>
    </row>
    <row r="240" spans="2:6" ht="14">
      <c r="B240" s="358" t="s">
        <v>1276</v>
      </c>
      <c r="C240" s="359">
        <v>10.4</v>
      </c>
      <c r="D240" s="359"/>
      <c r="E240" s="359" t="s">
        <v>1277</v>
      </c>
      <c r="F240" s="360">
        <v>12.4</v>
      </c>
    </row>
    <row r="241" spans="2:6" ht="14">
      <c r="B241" s="358" t="s">
        <v>1278</v>
      </c>
      <c r="C241" s="359">
        <v>10.4</v>
      </c>
      <c r="D241" s="359"/>
      <c r="E241" s="359" t="s">
        <v>1279</v>
      </c>
      <c r="F241" s="360">
        <v>12.4</v>
      </c>
    </row>
    <row r="242" spans="2:6" ht="14">
      <c r="B242" s="358" t="s">
        <v>1280</v>
      </c>
      <c r="C242" s="359">
        <v>10.4</v>
      </c>
      <c r="D242" s="359"/>
      <c r="E242" s="359" t="s">
        <v>1281</v>
      </c>
      <c r="F242" s="360">
        <v>12.4</v>
      </c>
    </row>
    <row r="243" spans="2:6" ht="14">
      <c r="B243" s="358" t="s">
        <v>1282</v>
      </c>
      <c r="C243" s="359">
        <v>10.4</v>
      </c>
      <c r="D243" s="359"/>
      <c r="E243" s="359" t="s">
        <v>1283</v>
      </c>
      <c r="F243" s="360">
        <v>12.4</v>
      </c>
    </row>
    <row r="244" spans="2:6" ht="14">
      <c r="B244" s="358" t="s">
        <v>1284</v>
      </c>
      <c r="C244" s="359">
        <v>10.4</v>
      </c>
      <c r="D244" s="359"/>
      <c r="E244" s="359" t="s">
        <v>1285</v>
      </c>
      <c r="F244" s="360">
        <v>12.4</v>
      </c>
    </row>
    <row r="245" spans="2:6" ht="14">
      <c r="B245" s="358" t="s">
        <v>1286</v>
      </c>
      <c r="C245" s="359">
        <v>10.3</v>
      </c>
      <c r="D245" s="359"/>
      <c r="E245" s="359" t="s">
        <v>1287</v>
      </c>
      <c r="F245" s="360">
        <v>12.4</v>
      </c>
    </row>
    <row r="246" spans="2:6" ht="14">
      <c r="B246" s="358" t="s">
        <v>1232</v>
      </c>
      <c r="C246" s="359">
        <v>10.3</v>
      </c>
      <c r="D246" s="359"/>
      <c r="E246" s="359" t="s">
        <v>1288</v>
      </c>
      <c r="F246" s="360">
        <v>12.4</v>
      </c>
    </row>
    <row r="247" spans="2:6" ht="14">
      <c r="B247" s="358" t="s">
        <v>1289</v>
      </c>
      <c r="C247" s="359">
        <v>10.3</v>
      </c>
      <c r="D247" s="359"/>
      <c r="E247" s="359" t="s">
        <v>1290</v>
      </c>
      <c r="F247" s="360">
        <v>12.3</v>
      </c>
    </row>
    <row r="248" spans="2:6" ht="14">
      <c r="B248" s="358" t="s">
        <v>1291</v>
      </c>
      <c r="C248" s="359">
        <v>10.3</v>
      </c>
      <c r="D248" s="359"/>
      <c r="E248" s="359" t="s">
        <v>1292</v>
      </c>
      <c r="F248" s="360">
        <v>12.3</v>
      </c>
    </row>
    <row r="249" spans="2:6" ht="14">
      <c r="B249" s="358" t="s">
        <v>1293</v>
      </c>
      <c r="C249" s="359">
        <v>10.3</v>
      </c>
      <c r="D249" s="359"/>
      <c r="E249" s="359" t="s">
        <v>1294</v>
      </c>
      <c r="F249" s="360">
        <v>12.3</v>
      </c>
    </row>
    <row r="250" spans="2:6" ht="14">
      <c r="B250" s="358" t="s">
        <v>1295</v>
      </c>
      <c r="C250" s="359">
        <v>10.3</v>
      </c>
      <c r="D250" s="359"/>
      <c r="E250" s="359" t="s">
        <v>1296</v>
      </c>
      <c r="F250" s="360">
        <v>12.3</v>
      </c>
    </row>
    <row r="251" spans="2:6" ht="14">
      <c r="B251" s="358" t="s">
        <v>1297</v>
      </c>
      <c r="C251" s="359">
        <v>10.3</v>
      </c>
      <c r="D251" s="359"/>
      <c r="E251" s="359" t="s">
        <v>652</v>
      </c>
      <c r="F251" s="360">
        <v>12.3</v>
      </c>
    </row>
    <row r="252" spans="2:6" ht="14">
      <c r="B252" s="358" t="s">
        <v>1134</v>
      </c>
      <c r="C252" s="359">
        <v>10.199999999999999</v>
      </c>
      <c r="D252" s="359"/>
      <c r="E252" s="359" t="s">
        <v>1298</v>
      </c>
      <c r="F252" s="360">
        <v>12.2</v>
      </c>
    </row>
    <row r="253" spans="2:6" ht="14">
      <c r="B253" s="358" t="s">
        <v>1076</v>
      </c>
      <c r="C253" s="359">
        <v>10.199999999999999</v>
      </c>
      <c r="D253" s="359"/>
      <c r="E253" s="359" t="s">
        <v>1299</v>
      </c>
      <c r="F253" s="360">
        <v>12.2</v>
      </c>
    </row>
    <row r="254" spans="2:6" ht="14">
      <c r="B254" s="358" t="s">
        <v>1074</v>
      </c>
      <c r="C254" s="359">
        <v>10.199999999999999</v>
      </c>
      <c r="D254" s="359"/>
      <c r="E254" s="359" t="s">
        <v>1300</v>
      </c>
      <c r="F254" s="360">
        <v>12.2</v>
      </c>
    </row>
    <row r="255" spans="2:6" ht="14">
      <c r="B255" s="358" t="s">
        <v>1205</v>
      </c>
      <c r="C255" s="359">
        <v>10.199999999999999</v>
      </c>
      <c r="D255" s="359"/>
      <c r="E255" s="359" t="s">
        <v>1301</v>
      </c>
      <c r="F255" s="360">
        <v>12.2</v>
      </c>
    </row>
    <row r="256" spans="2:6" ht="14">
      <c r="B256" s="358" t="s">
        <v>1302</v>
      </c>
      <c r="C256" s="359">
        <v>10.199999999999999</v>
      </c>
      <c r="D256" s="359"/>
      <c r="E256" s="359" t="s">
        <v>1303</v>
      </c>
      <c r="F256" s="360">
        <v>12.2</v>
      </c>
    </row>
    <row r="257" spans="2:6" ht="14">
      <c r="B257" s="358" t="s">
        <v>1304</v>
      </c>
      <c r="C257" s="359">
        <v>10.199999999999999</v>
      </c>
      <c r="D257" s="359"/>
      <c r="E257" s="359" t="s">
        <v>1305</v>
      </c>
      <c r="F257" s="360">
        <v>12.2</v>
      </c>
    </row>
    <row r="258" spans="2:6" ht="14">
      <c r="B258" s="358" t="s">
        <v>1306</v>
      </c>
      <c r="C258" s="359">
        <v>10.199999999999999</v>
      </c>
      <c r="D258" s="359"/>
      <c r="E258" s="359" t="s">
        <v>1307</v>
      </c>
      <c r="F258" s="360">
        <v>12.2</v>
      </c>
    </row>
    <row r="259" spans="2:6" ht="14">
      <c r="B259" s="358" t="s">
        <v>1308</v>
      </c>
      <c r="C259" s="359">
        <v>10.199999999999999</v>
      </c>
      <c r="D259" s="359"/>
      <c r="E259" s="359" t="s">
        <v>1309</v>
      </c>
      <c r="F259" s="360">
        <v>12.2</v>
      </c>
    </row>
    <row r="260" spans="2:6" ht="14">
      <c r="B260" s="358" t="s">
        <v>1310</v>
      </c>
      <c r="C260" s="359">
        <v>10.199999999999999</v>
      </c>
      <c r="D260" s="359"/>
      <c r="E260" s="359" t="s">
        <v>1311</v>
      </c>
      <c r="F260" s="360">
        <v>12.2</v>
      </c>
    </row>
    <row r="261" spans="2:6" ht="14">
      <c r="B261" s="358" t="s">
        <v>1312</v>
      </c>
      <c r="C261" s="359">
        <v>10.199999999999999</v>
      </c>
      <c r="D261" s="359"/>
      <c r="E261" s="359" t="s">
        <v>1313</v>
      </c>
      <c r="F261" s="360">
        <v>12.2</v>
      </c>
    </row>
    <row r="262" spans="2:6" ht="14">
      <c r="B262" s="358" t="s">
        <v>1314</v>
      </c>
      <c r="C262" s="359">
        <v>10.199999999999999</v>
      </c>
      <c r="D262" s="359"/>
      <c r="E262" s="359" t="s">
        <v>1315</v>
      </c>
      <c r="F262" s="360">
        <v>12.2</v>
      </c>
    </row>
    <row r="263" spans="2:6" ht="14">
      <c r="B263" s="358" t="s">
        <v>1316</v>
      </c>
      <c r="C263" s="359">
        <v>10.1</v>
      </c>
      <c r="D263" s="359"/>
      <c r="E263" s="359" t="s">
        <v>1317</v>
      </c>
      <c r="F263" s="360">
        <v>12.2</v>
      </c>
    </row>
    <row r="264" spans="2:6" ht="14">
      <c r="B264" s="358" t="s">
        <v>1318</v>
      </c>
      <c r="C264" s="359">
        <v>10.1</v>
      </c>
      <c r="D264" s="359"/>
      <c r="E264" s="359" t="s">
        <v>1319</v>
      </c>
      <c r="F264" s="360">
        <v>12.2</v>
      </c>
    </row>
    <row r="265" spans="2:6" ht="14">
      <c r="B265" s="358" t="s">
        <v>1320</v>
      </c>
      <c r="C265" s="359">
        <v>10.1</v>
      </c>
      <c r="D265" s="359"/>
      <c r="E265" s="359" t="s">
        <v>1321</v>
      </c>
      <c r="F265" s="360">
        <v>12.1</v>
      </c>
    </row>
    <row r="266" spans="2:6" ht="14">
      <c r="B266" s="358" t="s">
        <v>1061</v>
      </c>
      <c r="C266" s="359">
        <v>10</v>
      </c>
      <c r="D266" s="359"/>
      <c r="E266" s="359" t="s">
        <v>1322</v>
      </c>
      <c r="F266" s="360">
        <v>12.1</v>
      </c>
    </row>
    <row r="267" spans="2:6" ht="14">
      <c r="B267" s="358" t="s">
        <v>1050</v>
      </c>
      <c r="C267" s="359">
        <v>10</v>
      </c>
      <c r="D267" s="359"/>
      <c r="E267" s="359" t="s">
        <v>1323</v>
      </c>
      <c r="F267" s="360">
        <v>12.1</v>
      </c>
    </row>
    <row r="268" spans="2:6" ht="14">
      <c r="B268" s="358" t="s">
        <v>1212</v>
      </c>
      <c r="C268" s="359">
        <v>10</v>
      </c>
      <c r="D268" s="359"/>
      <c r="E268" s="359" t="s">
        <v>1324</v>
      </c>
      <c r="F268" s="360">
        <v>12.1</v>
      </c>
    </row>
    <row r="269" spans="2:6" ht="14">
      <c r="B269" s="358" t="s">
        <v>1175</v>
      </c>
      <c r="C269" s="359">
        <v>10</v>
      </c>
      <c r="D269" s="359"/>
      <c r="E269" s="359" t="s">
        <v>1325</v>
      </c>
      <c r="F269" s="360">
        <v>12.1</v>
      </c>
    </row>
    <row r="270" spans="2:6" ht="14">
      <c r="B270" s="358" t="s">
        <v>1326</v>
      </c>
      <c r="C270" s="359">
        <v>10</v>
      </c>
      <c r="D270" s="359"/>
      <c r="E270" s="359" t="s">
        <v>1327</v>
      </c>
      <c r="F270" s="360">
        <v>12.1</v>
      </c>
    </row>
    <row r="271" spans="2:6" ht="14">
      <c r="B271" s="358" t="s">
        <v>1328</v>
      </c>
      <c r="C271" s="359">
        <v>10</v>
      </c>
      <c r="D271" s="359"/>
      <c r="E271" s="359" t="s">
        <v>1329</v>
      </c>
      <c r="F271" s="360">
        <v>12.1</v>
      </c>
    </row>
    <row r="272" spans="2:6" ht="14">
      <c r="B272" s="358" t="s">
        <v>1120</v>
      </c>
      <c r="C272" s="359">
        <v>10</v>
      </c>
      <c r="D272" s="359"/>
      <c r="E272" s="359" t="s">
        <v>1330</v>
      </c>
      <c r="F272" s="360">
        <v>12</v>
      </c>
    </row>
    <row r="273" spans="2:6" ht="14">
      <c r="B273" s="358" t="s">
        <v>1078</v>
      </c>
      <c r="C273" s="359">
        <v>10</v>
      </c>
      <c r="D273" s="359"/>
      <c r="E273" s="359" t="s">
        <v>1331</v>
      </c>
      <c r="F273" s="360">
        <v>12</v>
      </c>
    </row>
    <row r="274" spans="2:6" ht="14">
      <c r="B274" s="358" t="s">
        <v>1332</v>
      </c>
      <c r="C274" s="359">
        <v>10</v>
      </c>
      <c r="D274" s="359"/>
      <c r="E274" s="359" t="s">
        <v>1333</v>
      </c>
      <c r="F274" s="360">
        <v>12</v>
      </c>
    </row>
    <row r="275" spans="2:6" ht="14">
      <c r="B275" s="358" t="s">
        <v>1334</v>
      </c>
      <c r="C275" s="359">
        <v>10</v>
      </c>
      <c r="D275" s="359"/>
      <c r="E275" s="359" t="s">
        <v>1335</v>
      </c>
      <c r="F275" s="360">
        <v>12</v>
      </c>
    </row>
    <row r="276" spans="2:6" ht="14">
      <c r="B276" s="358" t="s">
        <v>1336</v>
      </c>
      <c r="C276" s="359">
        <v>10</v>
      </c>
      <c r="D276" s="359"/>
      <c r="E276" s="359" t="s">
        <v>1337</v>
      </c>
      <c r="F276" s="360">
        <v>12</v>
      </c>
    </row>
    <row r="277" spans="2:6" ht="14">
      <c r="B277" s="358" t="s">
        <v>1338</v>
      </c>
      <c r="C277" s="359">
        <v>10</v>
      </c>
      <c r="D277" s="359"/>
      <c r="E277" s="359" t="s">
        <v>1339</v>
      </c>
      <c r="F277" s="360">
        <v>12</v>
      </c>
    </row>
    <row r="278" spans="2:6" ht="14">
      <c r="B278" s="358" t="s">
        <v>1340</v>
      </c>
      <c r="C278" s="359">
        <v>10</v>
      </c>
      <c r="D278" s="359"/>
      <c r="E278" s="359" t="s">
        <v>1218</v>
      </c>
      <c r="F278" s="360">
        <v>12</v>
      </c>
    </row>
    <row r="279" spans="2:6" ht="14">
      <c r="B279" s="358" t="s">
        <v>1174</v>
      </c>
      <c r="C279" s="359">
        <v>9.9</v>
      </c>
      <c r="D279" s="359"/>
      <c r="E279" s="359" t="s">
        <v>1341</v>
      </c>
      <c r="F279" s="360">
        <v>12</v>
      </c>
    </row>
    <row r="280" spans="2:6" ht="14">
      <c r="B280" s="358" t="s">
        <v>1114</v>
      </c>
      <c r="C280" s="359">
        <v>9.9</v>
      </c>
      <c r="D280" s="359"/>
      <c r="E280" s="359" t="s">
        <v>1208</v>
      </c>
      <c r="F280" s="360">
        <v>12</v>
      </c>
    </row>
    <row r="281" spans="2:6" ht="14">
      <c r="B281" s="358" t="s">
        <v>1093</v>
      </c>
      <c r="C281" s="359">
        <v>9.9</v>
      </c>
      <c r="D281" s="359"/>
      <c r="E281" s="359" t="s">
        <v>1342</v>
      </c>
      <c r="F281" s="360">
        <v>12</v>
      </c>
    </row>
    <row r="282" spans="2:6" ht="14">
      <c r="B282" s="358" t="s">
        <v>1144</v>
      </c>
      <c r="C282" s="359">
        <v>9.9</v>
      </c>
      <c r="D282" s="359"/>
      <c r="E282" s="359" t="s">
        <v>1343</v>
      </c>
      <c r="F282" s="360">
        <v>12</v>
      </c>
    </row>
    <row r="283" spans="2:6" ht="14">
      <c r="B283" s="358" t="s">
        <v>1041</v>
      </c>
      <c r="C283" s="359">
        <v>9.9</v>
      </c>
      <c r="D283" s="359"/>
      <c r="E283" s="359" t="s">
        <v>1344</v>
      </c>
      <c r="F283" s="360">
        <v>11.9</v>
      </c>
    </row>
    <row r="284" spans="2:6" ht="14">
      <c r="B284" s="358" t="s">
        <v>1242</v>
      </c>
      <c r="C284" s="359">
        <v>9.9</v>
      </c>
      <c r="D284" s="359"/>
      <c r="E284" s="359" t="s">
        <v>1345</v>
      </c>
      <c r="F284" s="360">
        <v>11.9</v>
      </c>
    </row>
    <row r="285" spans="2:6" ht="14">
      <c r="B285" s="358" t="s">
        <v>867</v>
      </c>
      <c r="C285" s="359">
        <v>9.9</v>
      </c>
      <c r="D285" s="359"/>
      <c r="E285" s="359" t="s">
        <v>1346</v>
      </c>
      <c r="F285" s="360">
        <v>11.9</v>
      </c>
    </row>
    <row r="286" spans="2:6" ht="14">
      <c r="B286" s="358" t="s">
        <v>1347</v>
      </c>
      <c r="C286" s="359">
        <v>9.9</v>
      </c>
      <c r="D286" s="359"/>
      <c r="E286" s="359" t="s">
        <v>1348</v>
      </c>
      <c r="F286" s="360">
        <v>11.9</v>
      </c>
    </row>
    <row r="287" spans="2:6" ht="14">
      <c r="B287" s="358" t="s">
        <v>1349</v>
      </c>
      <c r="C287" s="359">
        <v>9.9</v>
      </c>
      <c r="D287" s="359"/>
      <c r="E287" s="359" t="s">
        <v>1350</v>
      </c>
      <c r="F287" s="360">
        <v>11.9</v>
      </c>
    </row>
    <row r="288" spans="2:6" ht="14">
      <c r="B288" s="358" t="s">
        <v>1351</v>
      </c>
      <c r="C288" s="359">
        <v>9.9</v>
      </c>
      <c r="D288" s="359"/>
      <c r="E288" s="359" t="s">
        <v>1352</v>
      </c>
      <c r="F288" s="360">
        <v>11.9</v>
      </c>
    </row>
    <row r="289" spans="2:6" ht="14">
      <c r="B289" s="358" t="s">
        <v>1353</v>
      </c>
      <c r="C289" s="359">
        <v>9.9</v>
      </c>
      <c r="D289" s="359"/>
      <c r="E289" s="359" t="s">
        <v>1354</v>
      </c>
      <c r="F289" s="360">
        <v>11.9</v>
      </c>
    </row>
    <row r="290" spans="2:6" ht="14">
      <c r="B290" s="358" t="s">
        <v>1355</v>
      </c>
      <c r="C290" s="359">
        <v>9.9</v>
      </c>
      <c r="D290" s="359"/>
      <c r="E290" s="359" t="s">
        <v>1356</v>
      </c>
      <c r="F290" s="360">
        <v>11.8</v>
      </c>
    </row>
    <row r="291" spans="2:6" ht="14">
      <c r="B291" s="358" t="s">
        <v>1357</v>
      </c>
      <c r="C291" s="359">
        <v>9.9</v>
      </c>
      <c r="D291" s="359"/>
      <c r="E291" s="359" t="s">
        <v>1358</v>
      </c>
      <c r="F291" s="360">
        <v>11.8</v>
      </c>
    </row>
    <row r="292" spans="2:6" ht="14">
      <c r="B292" s="358" t="s">
        <v>1359</v>
      </c>
      <c r="C292" s="359">
        <v>9.9</v>
      </c>
      <c r="D292" s="359"/>
      <c r="E292" s="359" t="s">
        <v>1360</v>
      </c>
      <c r="F292" s="360">
        <v>11.8</v>
      </c>
    </row>
    <row r="293" spans="2:6" ht="14">
      <c r="B293" s="358" t="s">
        <v>1361</v>
      </c>
      <c r="C293" s="359">
        <v>9.9</v>
      </c>
      <c r="D293" s="359"/>
      <c r="E293" s="359" t="s">
        <v>1362</v>
      </c>
      <c r="F293" s="360">
        <v>11.8</v>
      </c>
    </row>
    <row r="294" spans="2:6" ht="14">
      <c r="B294" s="358" t="s">
        <v>1363</v>
      </c>
      <c r="C294" s="359">
        <v>9.9</v>
      </c>
      <c r="D294" s="359"/>
      <c r="E294" s="359" t="s">
        <v>1364</v>
      </c>
      <c r="F294" s="360">
        <v>11.7</v>
      </c>
    </row>
    <row r="295" spans="2:6" ht="14">
      <c r="B295" s="358" t="s">
        <v>1365</v>
      </c>
      <c r="C295" s="359">
        <v>9.9</v>
      </c>
      <c r="D295" s="359"/>
      <c r="E295" s="359" t="s">
        <v>1316</v>
      </c>
      <c r="F295" s="360">
        <v>11.7</v>
      </c>
    </row>
    <row r="296" spans="2:6" ht="14">
      <c r="B296" s="358" t="s">
        <v>1129</v>
      </c>
      <c r="C296" s="359">
        <v>9.8000000000000007</v>
      </c>
      <c r="D296" s="359"/>
      <c r="E296" s="359" t="s">
        <v>1366</v>
      </c>
      <c r="F296" s="360">
        <v>11.7</v>
      </c>
    </row>
    <row r="297" spans="2:6" ht="14">
      <c r="B297" s="358" t="s">
        <v>1116</v>
      </c>
      <c r="C297" s="359">
        <v>9.8000000000000007</v>
      </c>
      <c r="D297" s="359"/>
      <c r="E297" s="359" t="s">
        <v>1367</v>
      </c>
      <c r="F297" s="360">
        <v>11.7</v>
      </c>
    </row>
    <row r="298" spans="2:6" ht="14">
      <c r="B298" s="358" t="s">
        <v>1140</v>
      </c>
      <c r="C298" s="359">
        <v>9.8000000000000007</v>
      </c>
      <c r="D298" s="359"/>
      <c r="E298" s="359" t="s">
        <v>1368</v>
      </c>
      <c r="F298" s="360">
        <v>11.7</v>
      </c>
    </row>
    <row r="299" spans="2:6" ht="14">
      <c r="B299" s="358" t="s">
        <v>603</v>
      </c>
      <c r="C299" s="359">
        <v>9.8000000000000007</v>
      </c>
      <c r="D299" s="359"/>
      <c r="E299" s="359" t="s">
        <v>1320</v>
      </c>
      <c r="F299" s="360">
        <v>11.7</v>
      </c>
    </row>
    <row r="300" spans="2:6" ht="14">
      <c r="B300" s="358" t="s">
        <v>633</v>
      </c>
      <c r="C300" s="359">
        <v>9.8000000000000007</v>
      </c>
      <c r="D300" s="359"/>
      <c r="E300" s="359" t="s">
        <v>1369</v>
      </c>
      <c r="F300" s="360">
        <v>11.7</v>
      </c>
    </row>
    <row r="301" spans="2:6" ht="14">
      <c r="B301" s="358" t="s">
        <v>1370</v>
      </c>
      <c r="C301" s="359">
        <v>9.8000000000000007</v>
      </c>
      <c r="D301" s="359"/>
      <c r="E301" s="359" t="s">
        <v>1371</v>
      </c>
      <c r="F301" s="360">
        <v>11.7</v>
      </c>
    </row>
    <row r="302" spans="2:6" ht="14">
      <c r="B302" s="358" t="s">
        <v>1372</v>
      </c>
      <c r="C302" s="359">
        <v>9.8000000000000007</v>
      </c>
      <c r="D302" s="359"/>
      <c r="E302" s="359" t="s">
        <v>1373</v>
      </c>
      <c r="F302" s="360">
        <v>11.7</v>
      </c>
    </row>
    <row r="303" spans="2:6" ht="14">
      <c r="B303" s="358" t="s">
        <v>1374</v>
      </c>
      <c r="C303" s="359">
        <v>9.8000000000000007</v>
      </c>
      <c r="D303" s="359"/>
      <c r="E303" s="359" t="s">
        <v>1375</v>
      </c>
      <c r="F303" s="360">
        <v>11.7</v>
      </c>
    </row>
    <row r="304" spans="2:6" ht="14">
      <c r="B304" s="358" t="s">
        <v>1376</v>
      </c>
      <c r="C304" s="359">
        <v>9.8000000000000007</v>
      </c>
      <c r="D304" s="359"/>
      <c r="E304" s="359" t="s">
        <v>836</v>
      </c>
      <c r="F304" s="360">
        <v>11.7</v>
      </c>
    </row>
    <row r="305" spans="2:6" ht="14">
      <c r="B305" s="358" t="s">
        <v>1377</v>
      </c>
      <c r="C305" s="359">
        <v>9.8000000000000007</v>
      </c>
      <c r="D305" s="359"/>
      <c r="E305" s="359" t="s">
        <v>1378</v>
      </c>
      <c r="F305" s="360">
        <v>11.7</v>
      </c>
    </row>
    <row r="306" spans="2:6" ht="14">
      <c r="B306" s="358" t="s">
        <v>1379</v>
      </c>
      <c r="C306" s="359">
        <v>9.8000000000000007</v>
      </c>
      <c r="D306" s="359"/>
      <c r="E306" s="359" t="s">
        <v>1380</v>
      </c>
      <c r="F306" s="360">
        <v>11.6</v>
      </c>
    </row>
    <row r="307" spans="2:6" ht="14">
      <c r="B307" s="358" t="s">
        <v>1191</v>
      </c>
      <c r="C307" s="359">
        <v>9.6999999999999993</v>
      </c>
      <c r="D307" s="359"/>
      <c r="E307" s="359" t="s">
        <v>1381</v>
      </c>
      <c r="F307" s="360">
        <v>11.6</v>
      </c>
    </row>
    <row r="308" spans="2:6" ht="14">
      <c r="B308" s="358" t="s">
        <v>1270</v>
      </c>
      <c r="C308" s="359">
        <v>9.6999999999999993</v>
      </c>
      <c r="D308" s="359"/>
      <c r="E308" s="359" t="s">
        <v>1382</v>
      </c>
      <c r="F308" s="360">
        <v>11.6</v>
      </c>
    </row>
    <row r="309" spans="2:6" ht="14">
      <c r="B309" s="358" t="s">
        <v>1131</v>
      </c>
      <c r="C309" s="359">
        <v>9.6999999999999993</v>
      </c>
      <c r="D309" s="359"/>
      <c r="E309" s="359" t="s">
        <v>1383</v>
      </c>
      <c r="F309" s="360">
        <v>11.6</v>
      </c>
    </row>
    <row r="310" spans="2:6" ht="14">
      <c r="B310" s="358" t="s">
        <v>827</v>
      </c>
      <c r="C310" s="359">
        <v>9.6999999999999993</v>
      </c>
      <c r="D310" s="359"/>
      <c r="E310" s="359" t="s">
        <v>1272</v>
      </c>
      <c r="F310" s="360">
        <v>11.6</v>
      </c>
    </row>
    <row r="311" spans="2:6" ht="14">
      <c r="B311" s="358" t="s">
        <v>730</v>
      </c>
      <c r="C311" s="359">
        <v>9.6999999999999993</v>
      </c>
      <c r="D311" s="359"/>
      <c r="E311" s="359" t="s">
        <v>1384</v>
      </c>
      <c r="F311" s="360">
        <v>11.6</v>
      </c>
    </row>
    <row r="312" spans="2:6" ht="14">
      <c r="B312" s="358" t="s">
        <v>1385</v>
      </c>
      <c r="C312" s="359">
        <v>9.6999999999999993</v>
      </c>
      <c r="D312" s="359"/>
      <c r="E312" s="359" t="s">
        <v>1326</v>
      </c>
      <c r="F312" s="360">
        <v>11.5</v>
      </c>
    </row>
    <row r="313" spans="2:6" ht="14">
      <c r="B313" s="358" t="s">
        <v>1179</v>
      </c>
      <c r="C313" s="359">
        <v>9.6999999999999993</v>
      </c>
      <c r="D313" s="359"/>
      <c r="E313" s="359" t="s">
        <v>1386</v>
      </c>
      <c r="F313" s="360">
        <v>11.5</v>
      </c>
    </row>
    <row r="314" spans="2:6" ht="14">
      <c r="B314" s="358" t="s">
        <v>509</v>
      </c>
      <c r="C314" s="359">
        <v>9.6999999999999993</v>
      </c>
      <c r="D314" s="359"/>
      <c r="E314" s="359" t="s">
        <v>1387</v>
      </c>
      <c r="F314" s="360">
        <v>11.5</v>
      </c>
    </row>
    <row r="315" spans="2:6" ht="14">
      <c r="B315" s="358" t="s">
        <v>1388</v>
      </c>
      <c r="C315" s="359">
        <v>9.6999999999999993</v>
      </c>
      <c r="D315" s="359"/>
      <c r="E315" s="359" t="s">
        <v>1389</v>
      </c>
      <c r="F315" s="360">
        <v>11.5</v>
      </c>
    </row>
    <row r="316" spans="2:6" ht="14">
      <c r="B316" s="358" t="s">
        <v>1390</v>
      </c>
      <c r="C316" s="359">
        <v>9.6999999999999993</v>
      </c>
      <c r="D316" s="359"/>
      <c r="E316" s="359" t="s">
        <v>1391</v>
      </c>
      <c r="F316" s="360">
        <v>11.4</v>
      </c>
    </row>
    <row r="317" spans="2:6" ht="14">
      <c r="B317" s="358" t="s">
        <v>1392</v>
      </c>
      <c r="C317" s="359">
        <v>9.6999999999999993</v>
      </c>
      <c r="D317" s="359"/>
      <c r="E317" s="359" t="s">
        <v>1393</v>
      </c>
      <c r="F317" s="360">
        <v>11.4</v>
      </c>
    </row>
    <row r="318" spans="2:6" ht="14">
      <c r="B318" s="358" t="s">
        <v>1394</v>
      </c>
      <c r="C318" s="359">
        <v>9.6999999999999993</v>
      </c>
      <c r="D318" s="359"/>
      <c r="E318" s="359" t="s">
        <v>1395</v>
      </c>
      <c r="F318" s="360">
        <v>11.4</v>
      </c>
    </row>
    <row r="319" spans="2:6" ht="14">
      <c r="B319" s="358" t="s">
        <v>1396</v>
      </c>
      <c r="C319" s="359">
        <v>9.6999999999999993</v>
      </c>
      <c r="D319" s="359"/>
      <c r="E319" s="359" t="s">
        <v>1397</v>
      </c>
      <c r="F319" s="360">
        <v>11.4</v>
      </c>
    </row>
    <row r="320" spans="2:6" ht="14">
      <c r="B320" s="358" t="s">
        <v>1398</v>
      </c>
      <c r="C320" s="359">
        <v>9.6999999999999993</v>
      </c>
      <c r="D320" s="359"/>
      <c r="E320" s="359" t="s">
        <v>869</v>
      </c>
      <c r="F320" s="360">
        <v>11.4</v>
      </c>
    </row>
    <row r="321" spans="2:6" ht="14">
      <c r="B321" s="358" t="s">
        <v>1399</v>
      </c>
      <c r="C321" s="359">
        <v>9.6999999999999993</v>
      </c>
      <c r="D321" s="359"/>
      <c r="E321" s="359" t="s">
        <v>741</v>
      </c>
      <c r="F321" s="360">
        <v>11.4</v>
      </c>
    </row>
    <row r="322" spans="2:6" ht="14">
      <c r="B322" s="358" t="s">
        <v>1400</v>
      </c>
      <c r="C322" s="359">
        <v>9.6999999999999993</v>
      </c>
      <c r="D322" s="359"/>
      <c r="E322" s="359" t="s">
        <v>1401</v>
      </c>
      <c r="F322" s="360">
        <v>11.3</v>
      </c>
    </row>
    <row r="323" spans="2:6" ht="14">
      <c r="B323" s="358" t="s">
        <v>1344</v>
      </c>
      <c r="C323" s="359">
        <v>9.6</v>
      </c>
      <c r="D323" s="359"/>
      <c r="E323" s="359" t="s">
        <v>1402</v>
      </c>
      <c r="F323" s="360">
        <v>11.3</v>
      </c>
    </row>
    <row r="324" spans="2:6" ht="14">
      <c r="B324" s="358" t="s">
        <v>1215</v>
      </c>
      <c r="C324" s="359">
        <v>9.6</v>
      </c>
      <c r="D324" s="359"/>
      <c r="E324" s="359" t="s">
        <v>1403</v>
      </c>
      <c r="F324" s="360">
        <v>11.3</v>
      </c>
    </row>
    <row r="325" spans="2:6" ht="14">
      <c r="B325" s="358" t="s">
        <v>1216</v>
      </c>
      <c r="C325" s="359">
        <v>9.6</v>
      </c>
      <c r="D325" s="359"/>
      <c r="E325" s="359" t="s">
        <v>1404</v>
      </c>
      <c r="F325" s="360">
        <v>11.3</v>
      </c>
    </row>
    <row r="326" spans="2:6" ht="14">
      <c r="B326" s="358" t="s">
        <v>1177</v>
      </c>
      <c r="C326" s="359">
        <v>9.6</v>
      </c>
      <c r="D326" s="359"/>
      <c r="E326" s="359" t="s">
        <v>1405</v>
      </c>
      <c r="F326" s="360">
        <v>11.3</v>
      </c>
    </row>
    <row r="327" spans="2:6" ht="14">
      <c r="B327" s="358" t="s">
        <v>1406</v>
      </c>
      <c r="C327" s="359">
        <v>9.6</v>
      </c>
      <c r="D327" s="359"/>
      <c r="E327" s="359" t="s">
        <v>613</v>
      </c>
      <c r="F327" s="360">
        <v>11.3</v>
      </c>
    </row>
    <row r="328" spans="2:6" ht="14">
      <c r="B328" s="358" t="s">
        <v>1407</v>
      </c>
      <c r="C328" s="359">
        <v>9.6</v>
      </c>
      <c r="D328" s="359"/>
      <c r="E328" s="359" t="s">
        <v>1408</v>
      </c>
      <c r="F328" s="360">
        <v>11.3</v>
      </c>
    </row>
    <row r="329" spans="2:6" ht="14">
      <c r="B329" s="358" t="s">
        <v>1408</v>
      </c>
      <c r="C329" s="359">
        <v>9.6</v>
      </c>
      <c r="D329" s="359"/>
      <c r="E329" s="359" t="s">
        <v>1409</v>
      </c>
      <c r="F329" s="360">
        <v>11.3</v>
      </c>
    </row>
    <row r="330" spans="2:6" ht="14">
      <c r="B330" s="358" t="s">
        <v>1209</v>
      </c>
      <c r="C330" s="359">
        <v>9.6</v>
      </c>
      <c r="D330" s="359"/>
      <c r="E330" s="359" t="s">
        <v>1410</v>
      </c>
      <c r="F330" s="360">
        <v>11.2</v>
      </c>
    </row>
    <row r="331" spans="2:6" ht="14">
      <c r="B331" s="358" t="s">
        <v>1373</v>
      </c>
      <c r="C331" s="359">
        <v>9.6</v>
      </c>
      <c r="D331" s="359"/>
      <c r="E331" s="359" t="s">
        <v>506</v>
      </c>
      <c r="F331" s="360">
        <v>11.2</v>
      </c>
    </row>
    <row r="332" spans="2:6" ht="14">
      <c r="B332" s="358" t="s">
        <v>855</v>
      </c>
      <c r="C332" s="359">
        <v>9.6</v>
      </c>
      <c r="D332" s="359"/>
      <c r="E332" s="359" t="s">
        <v>1411</v>
      </c>
      <c r="F332" s="360">
        <v>11.2</v>
      </c>
    </row>
    <row r="333" spans="2:6" ht="14">
      <c r="B333" s="358" t="s">
        <v>412</v>
      </c>
      <c r="C333" s="359">
        <v>9.6</v>
      </c>
      <c r="D333" s="359"/>
      <c r="E333" s="359" t="s">
        <v>1412</v>
      </c>
      <c r="F333" s="360">
        <v>11.2</v>
      </c>
    </row>
    <row r="334" spans="2:6" ht="14">
      <c r="B334" s="358" t="s">
        <v>409</v>
      </c>
      <c r="C334" s="359">
        <v>9.6</v>
      </c>
      <c r="D334" s="359"/>
      <c r="E334" s="359" t="s">
        <v>1413</v>
      </c>
      <c r="F334" s="360">
        <v>11.2</v>
      </c>
    </row>
    <row r="335" spans="2:6" ht="14">
      <c r="B335" s="358" t="s">
        <v>1414</v>
      </c>
      <c r="C335" s="359">
        <v>9.6</v>
      </c>
      <c r="D335" s="359"/>
      <c r="E335" s="359" t="s">
        <v>600</v>
      </c>
      <c r="F335" s="360">
        <v>11.2</v>
      </c>
    </row>
    <row r="336" spans="2:6" ht="14">
      <c r="B336" s="358" t="s">
        <v>1415</v>
      </c>
      <c r="C336" s="359">
        <v>9.6</v>
      </c>
      <c r="D336" s="359"/>
      <c r="E336" s="359" t="s">
        <v>1416</v>
      </c>
      <c r="F336" s="360">
        <v>11.2</v>
      </c>
    </row>
    <row r="337" spans="2:6" ht="14">
      <c r="B337" s="358" t="s">
        <v>1417</v>
      </c>
      <c r="C337" s="359">
        <v>9.6</v>
      </c>
      <c r="D337" s="359"/>
      <c r="E337" s="359" t="s">
        <v>475</v>
      </c>
      <c r="F337" s="360">
        <v>11.2</v>
      </c>
    </row>
    <row r="338" spans="2:6" ht="14">
      <c r="B338" s="358" t="s">
        <v>1418</v>
      </c>
      <c r="C338" s="359">
        <v>9.6</v>
      </c>
      <c r="D338" s="359"/>
      <c r="E338" s="359" t="s">
        <v>1419</v>
      </c>
      <c r="F338" s="360">
        <v>11.2</v>
      </c>
    </row>
    <row r="339" spans="2:6" ht="14">
      <c r="B339" s="358" t="s">
        <v>1420</v>
      </c>
      <c r="C339" s="359">
        <v>9.6</v>
      </c>
      <c r="D339" s="359"/>
      <c r="E339" s="359" t="s">
        <v>1421</v>
      </c>
      <c r="F339" s="360">
        <v>11.2</v>
      </c>
    </row>
    <row r="340" spans="2:6" ht="14">
      <c r="B340" s="358" t="s">
        <v>1127</v>
      </c>
      <c r="C340" s="359">
        <v>9.5</v>
      </c>
      <c r="D340" s="359"/>
      <c r="E340" s="359" t="s">
        <v>1422</v>
      </c>
      <c r="F340" s="360">
        <v>11.1</v>
      </c>
    </row>
    <row r="341" spans="2:6" ht="14">
      <c r="B341" s="358" t="s">
        <v>1247</v>
      </c>
      <c r="C341" s="359">
        <v>9.5</v>
      </c>
      <c r="D341" s="359"/>
      <c r="E341" s="359" t="s">
        <v>1423</v>
      </c>
      <c r="F341" s="360">
        <v>11.1</v>
      </c>
    </row>
    <row r="342" spans="2:6" ht="14">
      <c r="B342" s="358" t="s">
        <v>1269</v>
      </c>
      <c r="C342" s="359">
        <v>9.5</v>
      </c>
      <c r="D342" s="359"/>
      <c r="E342" s="359" t="s">
        <v>1424</v>
      </c>
      <c r="F342" s="360">
        <v>11.1</v>
      </c>
    </row>
    <row r="343" spans="2:6" ht="14">
      <c r="B343" s="358" t="s">
        <v>1258</v>
      </c>
      <c r="C343" s="359">
        <v>9.5</v>
      </c>
      <c r="D343" s="359"/>
      <c r="E343" s="359" t="s">
        <v>1425</v>
      </c>
      <c r="F343" s="360">
        <v>11.1</v>
      </c>
    </row>
    <row r="344" spans="2:6" ht="14">
      <c r="B344" s="358" t="s">
        <v>1152</v>
      </c>
      <c r="C344" s="359">
        <v>9.5</v>
      </c>
      <c r="D344" s="359"/>
      <c r="E344" s="359" t="s">
        <v>1426</v>
      </c>
      <c r="F344" s="360">
        <v>11.1</v>
      </c>
    </row>
    <row r="345" spans="2:6" ht="14">
      <c r="B345" s="358" t="s">
        <v>1169</v>
      </c>
      <c r="C345" s="359">
        <v>9.5</v>
      </c>
      <c r="D345" s="359"/>
      <c r="E345" s="359" t="s">
        <v>1427</v>
      </c>
      <c r="F345" s="360">
        <v>11.1</v>
      </c>
    </row>
    <row r="346" spans="2:6" ht="14">
      <c r="B346" s="358" t="s">
        <v>1138</v>
      </c>
      <c r="C346" s="359">
        <v>9.5</v>
      </c>
      <c r="D346" s="359"/>
      <c r="E346" s="359" t="s">
        <v>420</v>
      </c>
      <c r="F346" s="360">
        <v>11.1</v>
      </c>
    </row>
    <row r="347" spans="2:6" ht="14">
      <c r="B347" s="358" t="s">
        <v>1184</v>
      </c>
      <c r="C347" s="359">
        <v>9.5</v>
      </c>
      <c r="D347" s="359"/>
      <c r="E347" s="359" t="s">
        <v>533</v>
      </c>
      <c r="F347" s="360">
        <v>11.1</v>
      </c>
    </row>
    <row r="348" spans="2:6" ht="14">
      <c r="B348" s="358" t="s">
        <v>1428</v>
      </c>
      <c r="C348" s="359">
        <v>9.5</v>
      </c>
      <c r="D348" s="359"/>
      <c r="E348" s="359" t="s">
        <v>711</v>
      </c>
      <c r="F348" s="360">
        <v>11.1</v>
      </c>
    </row>
    <row r="349" spans="2:6" ht="14">
      <c r="B349" s="358" t="s">
        <v>1274</v>
      </c>
      <c r="C349" s="359">
        <v>9.5</v>
      </c>
      <c r="D349" s="359"/>
      <c r="E349" s="359" t="s">
        <v>1429</v>
      </c>
      <c r="F349" s="360">
        <v>11</v>
      </c>
    </row>
    <row r="350" spans="2:6" ht="14">
      <c r="B350" s="358" t="s">
        <v>636</v>
      </c>
      <c r="C350" s="359">
        <v>9.5</v>
      </c>
      <c r="D350" s="359"/>
      <c r="E350" s="359" t="s">
        <v>1430</v>
      </c>
      <c r="F350" s="360">
        <v>11</v>
      </c>
    </row>
    <row r="351" spans="2:6" ht="14">
      <c r="B351" s="358" t="s">
        <v>550</v>
      </c>
      <c r="C351" s="359">
        <v>9.5</v>
      </c>
      <c r="D351" s="359"/>
      <c r="E351" s="359" t="s">
        <v>1431</v>
      </c>
      <c r="F351" s="360">
        <v>11</v>
      </c>
    </row>
    <row r="352" spans="2:6" ht="14">
      <c r="B352" s="358" t="s">
        <v>652</v>
      </c>
      <c r="C352" s="359">
        <v>9.5</v>
      </c>
      <c r="D352" s="359"/>
      <c r="E352" s="359" t="s">
        <v>1432</v>
      </c>
      <c r="F352" s="360">
        <v>11</v>
      </c>
    </row>
    <row r="353" spans="2:6" ht="14">
      <c r="B353" s="358" t="s">
        <v>1224</v>
      </c>
      <c r="C353" s="359">
        <v>9.5</v>
      </c>
      <c r="D353" s="359"/>
      <c r="E353" s="359" t="s">
        <v>1433</v>
      </c>
      <c r="F353" s="360">
        <v>11</v>
      </c>
    </row>
    <row r="354" spans="2:6" ht="14">
      <c r="B354" s="358" t="s">
        <v>757</v>
      </c>
      <c r="C354" s="359">
        <v>9.5</v>
      </c>
      <c r="D354" s="359"/>
      <c r="E354" s="359" t="s">
        <v>505</v>
      </c>
      <c r="F354" s="360">
        <v>11</v>
      </c>
    </row>
    <row r="355" spans="2:6" ht="14">
      <c r="B355" s="358" t="s">
        <v>1434</v>
      </c>
      <c r="C355" s="359">
        <v>9.5</v>
      </c>
      <c r="D355" s="359"/>
      <c r="E355" s="359" t="s">
        <v>388</v>
      </c>
      <c r="F355" s="360">
        <v>11</v>
      </c>
    </row>
    <row r="356" spans="2:6" ht="14">
      <c r="B356" s="358" t="s">
        <v>1435</v>
      </c>
      <c r="C356" s="359">
        <v>9.5</v>
      </c>
      <c r="D356" s="359"/>
      <c r="E356" s="359" t="s">
        <v>535</v>
      </c>
      <c r="F356" s="360">
        <v>11</v>
      </c>
    </row>
    <row r="357" spans="2:6" ht="14">
      <c r="B357" s="358" t="s">
        <v>1436</v>
      </c>
      <c r="C357" s="359">
        <v>9.5</v>
      </c>
      <c r="D357" s="359"/>
      <c r="E357" s="359" t="s">
        <v>1437</v>
      </c>
      <c r="F357" s="360">
        <v>11</v>
      </c>
    </row>
    <row r="358" spans="2:6" ht="14">
      <c r="B358" s="358" t="s">
        <v>1438</v>
      </c>
      <c r="C358" s="359">
        <v>9.5</v>
      </c>
      <c r="D358" s="359"/>
      <c r="E358" s="359" t="s">
        <v>1439</v>
      </c>
      <c r="F358" s="360">
        <v>11</v>
      </c>
    </row>
    <row r="359" spans="2:6" ht="14">
      <c r="B359" s="358" t="s">
        <v>1440</v>
      </c>
      <c r="C359" s="359">
        <v>9.5</v>
      </c>
      <c r="D359" s="359"/>
      <c r="E359" s="359" t="s">
        <v>1441</v>
      </c>
      <c r="F359" s="360">
        <v>10.9</v>
      </c>
    </row>
    <row r="360" spans="2:6" ht="14">
      <c r="B360" s="358" t="s">
        <v>1442</v>
      </c>
      <c r="C360" s="359">
        <v>9.5</v>
      </c>
      <c r="D360" s="359"/>
      <c r="E360" s="359" t="s">
        <v>1443</v>
      </c>
      <c r="F360" s="360">
        <v>10.9</v>
      </c>
    </row>
    <row r="361" spans="2:6" ht="14">
      <c r="B361" s="358" t="s">
        <v>1444</v>
      </c>
      <c r="C361" s="359">
        <v>9.5</v>
      </c>
      <c r="D361" s="359"/>
      <c r="E361" s="359" t="s">
        <v>1445</v>
      </c>
      <c r="F361" s="360">
        <v>10.9</v>
      </c>
    </row>
    <row r="362" spans="2:6" ht="14">
      <c r="B362" s="358" t="s">
        <v>1189</v>
      </c>
      <c r="C362" s="359">
        <v>9.4</v>
      </c>
      <c r="D362" s="359"/>
      <c r="E362" s="359" t="s">
        <v>1446</v>
      </c>
      <c r="F362" s="360">
        <v>10.9</v>
      </c>
    </row>
    <row r="363" spans="2:6" ht="14">
      <c r="B363" s="358" t="s">
        <v>1447</v>
      </c>
      <c r="C363" s="359">
        <v>9.4</v>
      </c>
      <c r="D363" s="359"/>
      <c r="E363" s="359" t="s">
        <v>1448</v>
      </c>
      <c r="F363" s="360">
        <v>10.9</v>
      </c>
    </row>
    <row r="364" spans="2:6" ht="14">
      <c r="B364" s="358" t="s">
        <v>1183</v>
      </c>
      <c r="C364" s="359">
        <v>9.4</v>
      </c>
      <c r="D364" s="359"/>
      <c r="E364" s="359" t="s">
        <v>1449</v>
      </c>
      <c r="F364" s="360">
        <v>10.9</v>
      </c>
    </row>
    <row r="365" spans="2:6" ht="14">
      <c r="B365" s="358" t="s">
        <v>1121</v>
      </c>
      <c r="C365" s="359">
        <v>9.4</v>
      </c>
      <c r="D365" s="359"/>
      <c r="E365" s="359" t="s">
        <v>1450</v>
      </c>
      <c r="F365" s="360">
        <v>10.9</v>
      </c>
    </row>
    <row r="366" spans="2:6" ht="14">
      <c r="B366" s="358" t="s">
        <v>1069</v>
      </c>
      <c r="C366" s="359">
        <v>9.4</v>
      </c>
      <c r="D366" s="359"/>
      <c r="E366" s="359" t="s">
        <v>1451</v>
      </c>
      <c r="F366" s="360">
        <v>10.9</v>
      </c>
    </row>
    <row r="367" spans="2:6" ht="14">
      <c r="B367" s="358" t="s">
        <v>1404</v>
      </c>
      <c r="C367" s="359">
        <v>9.4</v>
      </c>
      <c r="D367" s="359"/>
      <c r="E367" s="359" t="s">
        <v>519</v>
      </c>
      <c r="F367" s="360">
        <v>10.9</v>
      </c>
    </row>
    <row r="368" spans="2:6" ht="14">
      <c r="B368" s="358" t="s">
        <v>1452</v>
      </c>
      <c r="C368" s="359">
        <v>9.4</v>
      </c>
      <c r="D368" s="359"/>
      <c r="E368" s="359" t="s">
        <v>1453</v>
      </c>
      <c r="F368" s="360">
        <v>10.9</v>
      </c>
    </row>
    <row r="369" spans="2:6" ht="14">
      <c r="B369" s="358" t="s">
        <v>1126</v>
      </c>
      <c r="C369" s="359">
        <v>9.4</v>
      </c>
      <c r="D369" s="359"/>
      <c r="E369" s="359" t="s">
        <v>1454</v>
      </c>
      <c r="F369" s="360">
        <v>10.9</v>
      </c>
    </row>
    <row r="370" spans="2:6" ht="14">
      <c r="B370" s="358" t="s">
        <v>1173</v>
      </c>
      <c r="C370" s="359">
        <v>9.4</v>
      </c>
      <c r="D370" s="359"/>
      <c r="E370" s="359" t="s">
        <v>1455</v>
      </c>
      <c r="F370" s="360">
        <v>10.8</v>
      </c>
    </row>
    <row r="371" spans="2:6" ht="14">
      <c r="B371" s="358" t="s">
        <v>606</v>
      </c>
      <c r="C371" s="359">
        <v>9.4</v>
      </c>
      <c r="D371" s="359"/>
      <c r="E371" s="359" t="s">
        <v>1456</v>
      </c>
      <c r="F371" s="360">
        <v>10.8</v>
      </c>
    </row>
    <row r="372" spans="2:6" ht="14">
      <c r="B372" s="358" t="s">
        <v>651</v>
      </c>
      <c r="C372" s="359">
        <v>9.4</v>
      </c>
      <c r="D372" s="359"/>
      <c r="E372" s="359" t="s">
        <v>1457</v>
      </c>
      <c r="F372" s="360">
        <v>10.8</v>
      </c>
    </row>
    <row r="373" spans="2:6" ht="14">
      <c r="B373" s="358" t="s">
        <v>1458</v>
      </c>
      <c r="C373" s="359">
        <v>9.4</v>
      </c>
      <c r="D373" s="359"/>
      <c r="E373" s="359" t="s">
        <v>1459</v>
      </c>
      <c r="F373" s="360">
        <v>10.8</v>
      </c>
    </row>
    <row r="374" spans="2:6" ht="14">
      <c r="B374" s="358" t="s">
        <v>1460</v>
      </c>
      <c r="C374" s="359">
        <v>9.4</v>
      </c>
      <c r="D374" s="359"/>
      <c r="E374" s="359" t="s">
        <v>1461</v>
      </c>
      <c r="F374" s="360">
        <v>10.8</v>
      </c>
    </row>
    <row r="375" spans="2:6" ht="14">
      <c r="B375" s="358" t="s">
        <v>1462</v>
      </c>
      <c r="C375" s="359">
        <v>9.4</v>
      </c>
      <c r="D375" s="359"/>
      <c r="E375" s="359" t="s">
        <v>1463</v>
      </c>
      <c r="F375" s="360">
        <v>10.8</v>
      </c>
    </row>
    <row r="376" spans="2:6" ht="14">
      <c r="B376" s="358" t="s">
        <v>1464</v>
      </c>
      <c r="C376" s="359">
        <v>9.4</v>
      </c>
      <c r="D376" s="359"/>
      <c r="E376" s="359" t="s">
        <v>1465</v>
      </c>
      <c r="F376" s="360">
        <v>10.8</v>
      </c>
    </row>
    <row r="377" spans="2:6" ht="14">
      <c r="B377" s="358" t="s">
        <v>1466</v>
      </c>
      <c r="C377" s="359">
        <v>9.4</v>
      </c>
      <c r="D377" s="359"/>
      <c r="E377" s="359" t="s">
        <v>625</v>
      </c>
      <c r="F377" s="360">
        <v>10.8</v>
      </c>
    </row>
    <row r="378" spans="2:6" ht="14">
      <c r="B378" s="358" t="s">
        <v>1467</v>
      </c>
      <c r="C378" s="359">
        <v>9.4</v>
      </c>
      <c r="D378" s="359"/>
      <c r="E378" s="359" t="s">
        <v>1468</v>
      </c>
      <c r="F378" s="360">
        <v>10.8</v>
      </c>
    </row>
    <row r="379" spans="2:6" ht="14">
      <c r="B379" s="358" t="s">
        <v>1086</v>
      </c>
      <c r="C379" s="359">
        <v>9.3000000000000007</v>
      </c>
      <c r="D379" s="359"/>
      <c r="E379" s="359" t="s">
        <v>1469</v>
      </c>
      <c r="F379" s="360">
        <v>10.7</v>
      </c>
    </row>
    <row r="380" spans="2:6" ht="14">
      <c r="B380" s="358" t="s">
        <v>1331</v>
      </c>
      <c r="C380" s="359">
        <v>9.3000000000000007</v>
      </c>
      <c r="D380" s="359"/>
      <c r="E380" s="359" t="s">
        <v>1470</v>
      </c>
      <c r="F380" s="360">
        <v>10.7</v>
      </c>
    </row>
    <row r="381" spans="2:6" ht="14">
      <c r="B381" s="358" t="s">
        <v>1356</v>
      </c>
      <c r="C381" s="359">
        <v>9.3000000000000007</v>
      </c>
      <c r="D381" s="359"/>
      <c r="E381" s="359" t="s">
        <v>1471</v>
      </c>
      <c r="F381" s="360">
        <v>10.7</v>
      </c>
    </row>
    <row r="382" spans="2:6" ht="14">
      <c r="B382" s="358" t="s">
        <v>1299</v>
      </c>
      <c r="C382" s="359">
        <v>9.3000000000000007</v>
      </c>
      <c r="D382" s="359"/>
      <c r="E382" s="359" t="s">
        <v>1472</v>
      </c>
      <c r="F382" s="360">
        <v>10.7</v>
      </c>
    </row>
    <row r="383" spans="2:6" ht="14">
      <c r="B383" s="358" t="s">
        <v>1281</v>
      </c>
      <c r="C383" s="359">
        <v>9.3000000000000007</v>
      </c>
      <c r="D383" s="359"/>
      <c r="E383" s="359" t="s">
        <v>1473</v>
      </c>
      <c r="F383" s="360">
        <v>10.7</v>
      </c>
    </row>
    <row r="384" spans="2:6" ht="14">
      <c r="B384" s="358" t="s">
        <v>1358</v>
      </c>
      <c r="C384" s="359">
        <v>9.3000000000000007</v>
      </c>
      <c r="D384" s="359"/>
      <c r="E384" s="359" t="s">
        <v>631</v>
      </c>
      <c r="F384" s="360">
        <v>10.7</v>
      </c>
    </row>
    <row r="385" spans="2:6" ht="14">
      <c r="B385" s="358" t="s">
        <v>1118</v>
      </c>
      <c r="C385" s="359">
        <v>9.3000000000000007</v>
      </c>
      <c r="D385" s="359"/>
      <c r="E385" s="359" t="s">
        <v>592</v>
      </c>
      <c r="F385" s="360">
        <v>10.7</v>
      </c>
    </row>
    <row r="386" spans="2:6" ht="14">
      <c r="B386" s="358" t="s">
        <v>1474</v>
      </c>
      <c r="C386" s="359">
        <v>9.3000000000000007</v>
      </c>
      <c r="D386" s="359"/>
      <c r="E386" s="359" t="s">
        <v>412</v>
      </c>
      <c r="F386" s="360">
        <v>10.7</v>
      </c>
    </row>
    <row r="387" spans="2:6" ht="14">
      <c r="B387" s="358" t="s">
        <v>1307</v>
      </c>
      <c r="C387" s="359">
        <v>9.3000000000000007</v>
      </c>
      <c r="D387" s="359"/>
      <c r="E387" s="359" t="s">
        <v>1475</v>
      </c>
      <c r="F387" s="360">
        <v>10.6</v>
      </c>
    </row>
    <row r="388" spans="2:6" ht="14">
      <c r="B388" s="358" t="s">
        <v>1188</v>
      </c>
      <c r="C388" s="359">
        <v>9.3000000000000007</v>
      </c>
      <c r="D388" s="359"/>
      <c r="E388" s="359" t="s">
        <v>1476</v>
      </c>
      <c r="F388" s="360">
        <v>10.6</v>
      </c>
    </row>
    <row r="389" spans="2:6" ht="14">
      <c r="B389" s="358" t="s">
        <v>475</v>
      </c>
      <c r="C389" s="359">
        <v>9.3000000000000007</v>
      </c>
      <c r="D389" s="359"/>
      <c r="E389" s="359" t="s">
        <v>1477</v>
      </c>
      <c r="F389" s="360">
        <v>10.6</v>
      </c>
    </row>
    <row r="390" spans="2:6" ht="14">
      <c r="B390" s="358" t="s">
        <v>1478</v>
      </c>
      <c r="C390" s="359">
        <v>9.3000000000000007</v>
      </c>
      <c r="D390" s="359"/>
      <c r="E390" s="359" t="s">
        <v>1479</v>
      </c>
      <c r="F390" s="360">
        <v>10.6</v>
      </c>
    </row>
    <row r="391" spans="2:6" ht="14">
      <c r="B391" s="358" t="s">
        <v>1480</v>
      </c>
      <c r="C391" s="359">
        <v>9.3000000000000007</v>
      </c>
      <c r="D391" s="359"/>
      <c r="E391" s="359" t="s">
        <v>1481</v>
      </c>
      <c r="F391" s="360">
        <v>10.6</v>
      </c>
    </row>
    <row r="392" spans="2:6" ht="14">
      <c r="B392" s="358" t="s">
        <v>1482</v>
      </c>
      <c r="C392" s="359">
        <v>9.3000000000000007</v>
      </c>
      <c r="D392" s="359"/>
      <c r="E392" s="359" t="s">
        <v>1483</v>
      </c>
      <c r="F392" s="360">
        <v>10.6</v>
      </c>
    </row>
    <row r="393" spans="2:6" ht="14">
      <c r="B393" s="358" t="s">
        <v>1484</v>
      </c>
      <c r="C393" s="359">
        <v>9.3000000000000007</v>
      </c>
      <c r="D393" s="359"/>
      <c r="E393" s="359" t="s">
        <v>1485</v>
      </c>
      <c r="F393" s="360">
        <v>10.6</v>
      </c>
    </row>
    <row r="394" spans="2:6" ht="14">
      <c r="B394" s="358" t="s">
        <v>1486</v>
      </c>
      <c r="C394" s="359">
        <v>9.3000000000000007</v>
      </c>
      <c r="D394" s="359"/>
      <c r="E394" s="359" t="s">
        <v>1487</v>
      </c>
      <c r="F394" s="360">
        <v>10.6</v>
      </c>
    </row>
    <row r="395" spans="2:6" ht="14">
      <c r="B395" s="358" t="s">
        <v>1488</v>
      </c>
      <c r="C395" s="359">
        <v>9.3000000000000007</v>
      </c>
      <c r="D395" s="359"/>
      <c r="E395" s="359" t="s">
        <v>1489</v>
      </c>
      <c r="F395" s="360">
        <v>10.6</v>
      </c>
    </row>
    <row r="396" spans="2:6" ht="14">
      <c r="B396" s="358" t="s">
        <v>1490</v>
      </c>
      <c r="C396" s="359">
        <v>9.3000000000000007</v>
      </c>
      <c r="D396" s="359"/>
      <c r="E396" s="359" t="s">
        <v>824</v>
      </c>
      <c r="F396" s="360">
        <v>10.6</v>
      </c>
    </row>
    <row r="397" spans="2:6" ht="14">
      <c r="B397" s="358" t="s">
        <v>1046</v>
      </c>
      <c r="C397" s="359">
        <v>9.1999999999999993</v>
      </c>
      <c r="D397" s="359"/>
      <c r="E397" s="359" t="s">
        <v>1491</v>
      </c>
      <c r="F397" s="360">
        <v>10.6</v>
      </c>
    </row>
    <row r="398" spans="2:6" ht="14">
      <c r="B398" s="358" t="s">
        <v>1220</v>
      </c>
      <c r="C398" s="359">
        <v>9.1999999999999993</v>
      </c>
      <c r="D398" s="359"/>
      <c r="E398" s="359" t="s">
        <v>1492</v>
      </c>
      <c r="F398" s="360">
        <v>10.6</v>
      </c>
    </row>
    <row r="399" spans="2:6" ht="14">
      <c r="B399" s="358" t="s">
        <v>1493</v>
      </c>
      <c r="C399" s="359">
        <v>9.1999999999999993</v>
      </c>
      <c r="D399" s="359"/>
      <c r="E399" s="359" t="s">
        <v>537</v>
      </c>
      <c r="F399" s="360">
        <v>10.6</v>
      </c>
    </row>
    <row r="400" spans="2:6" ht="14">
      <c r="B400" s="358" t="s">
        <v>711</v>
      </c>
      <c r="C400" s="359">
        <v>9.1999999999999993</v>
      </c>
      <c r="D400" s="359"/>
      <c r="E400" s="359" t="s">
        <v>554</v>
      </c>
      <c r="F400" s="360">
        <v>10.6</v>
      </c>
    </row>
    <row r="401" spans="2:6" ht="14">
      <c r="B401" s="358" t="s">
        <v>1494</v>
      </c>
      <c r="C401" s="359">
        <v>9.1999999999999993</v>
      </c>
      <c r="D401" s="359"/>
      <c r="E401" s="359" t="s">
        <v>1495</v>
      </c>
      <c r="F401" s="360">
        <v>10.5</v>
      </c>
    </row>
    <row r="402" spans="2:6" ht="14">
      <c r="B402" s="358" t="s">
        <v>1496</v>
      </c>
      <c r="C402" s="359">
        <v>9.1999999999999993</v>
      </c>
      <c r="D402" s="359"/>
      <c r="E402" s="359" t="s">
        <v>1497</v>
      </c>
      <c r="F402" s="360">
        <v>10.5</v>
      </c>
    </row>
    <row r="403" spans="2:6" ht="14">
      <c r="B403" s="358" t="s">
        <v>1498</v>
      </c>
      <c r="C403" s="359">
        <v>9.1999999999999993</v>
      </c>
      <c r="D403" s="359"/>
      <c r="E403" s="359" t="s">
        <v>1499</v>
      </c>
      <c r="F403" s="360">
        <v>10.5</v>
      </c>
    </row>
    <row r="404" spans="2:6" ht="14">
      <c r="B404" s="358" t="s">
        <v>1500</v>
      </c>
      <c r="C404" s="359">
        <v>9.1999999999999993</v>
      </c>
      <c r="D404" s="359"/>
      <c r="E404" s="359" t="s">
        <v>559</v>
      </c>
      <c r="F404" s="360">
        <v>10.5</v>
      </c>
    </row>
    <row r="405" spans="2:6" ht="14">
      <c r="B405" s="358" t="s">
        <v>1501</v>
      </c>
      <c r="C405" s="359">
        <v>9.1999999999999993</v>
      </c>
      <c r="D405" s="359"/>
      <c r="E405" s="359" t="s">
        <v>418</v>
      </c>
      <c r="F405" s="360">
        <v>10.5</v>
      </c>
    </row>
    <row r="406" spans="2:6" ht="14">
      <c r="B406" s="358" t="s">
        <v>1502</v>
      </c>
      <c r="C406" s="359">
        <v>9.1999999999999993</v>
      </c>
      <c r="D406" s="359"/>
      <c r="E406" s="359" t="s">
        <v>1503</v>
      </c>
      <c r="F406" s="360">
        <v>10.5</v>
      </c>
    </row>
    <row r="407" spans="2:6" ht="14">
      <c r="B407" s="358" t="s">
        <v>1122</v>
      </c>
      <c r="C407" s="359">
        <v>9.1</v>
      </c>
      <c r="D407" s="359"/>
      <c r="E407" s="359" t="s">
        <v>1504</v>
      </c>
      <c r="F407" s="360">
        <v>10.5</v>
      </c>
    </row>
    <row r="408" spans="2:6" ht="14">
      <c r="B408" s="358" t="s">
        <v>1104</v>
      </c>
      <c r="C408" s="359">
        <v>9.1</v>
      </c>
      <c r="D408" s="359"/>
      <c r="E408" s="359" t="s">
        <v>1505</v>
      </c>
      <c r="F408" s="360">
        <v>10.5</v>
      </c>
    </row>
    <row r="409" spans="2:6" ht="14">
      <c r="B409" s="358" t="s">
        <v>1296</v>
      </c>
      <c r="C409" s="359">
        <v>9.1</v>
      </c>
      <c r="D409" s="359"/>
      <c r="E409" s="359" t="s">
        <v>1506</v>
      </c>
      <c r="F409" s="360">
        <v>10.5</v>
      </c>
    </row>
    <row r="410" spans="2:6" ht="14">
      <c r="B410" s="358" t="s">
        <v>1507</v>
      </c>
      <c r="C410" s="359">
        <v>9.1</v>
      </c>
      <c r="D410" s="359"/>
      <c r="E410" s="359" t="s">
        <v>1508</v>
      </c>
      <c r="F410" s="360">
        <v>10.4</v>
      </c>
    </row>
    <row r="411" spans="2:6" ht="14">
      <c r="B411" s="358" t="s">
        <v>1313</v>
      </c>
      <c r="C411" s="359">
        <v>9.1</v>
      </c>
      <c r="D411" s="359"/>
      <c r="E411" s="359" t="s">
        <v>1509</v>
      </c>
      <c r="F411" s="360">
        <v>10.4</v>
      </c>
    </row>
    <row r="412" spans="2:6" ht="14">
      <c r="B412" s="358" t="s">
        <v>533</v>
      </c>
      <c r="C412" s="359">
        <v>9.1</v>
      </c>
      <c r="D412" s="359"/>
      <c r="E412" s="359" t="s">
        <v>1510</v>
      </c>
      <c r="F412" s="360">
        <v>10.4</v>
      </c>
    </row>
    <row r="413" spans="2:6" ht="14">
      <c r="B413" s="358" t="s">
        <v>1315</v>
      </c>
      <c r="C413" s="359">
        <v>9.1</v>
      </c>
      <c r="D413" s="359"/>
      <c r="E413" s="359" t="s">
        <v>1511</v>
      </c>
      <c r="F413" s="360">
        <v>10.4</v>
      </c>
    </row>
    <row r="414" spans="2:6" ht="14">
      <c r="B414" s="358" t="s">
        <v>1512</v>
      </c>
      <c r="C414" s="359">
        <v>9.1</v>
      </c>
      <c r="D414" s="359"/>
      <c r="E414" s="359" t="s">
        <v>408</v>
      </c>
      <c r="F414" s="360">
        <v>10.4</v>
      </c>
    </row>
    <row r="415" spans="2:6" ht="14">
      <c r="B415" s="358" t="s">
        <v>1513</v>
      </c>
      <c r="C415" s="359">
        <v>9.1</v>
      </c>
      <c r="D415" s="359"/>
      <c r="E415" s="359" t="s">
        <v>1514</v>
      </c>
      <c r="F415" s="360">
        <v>10.4</v>
      </c>
    </row>
    <row r="416" spans="2:6" ht="14">
      <c r="B416" s="358" t="s">
        <v>1515</v>
      </c>
      <c r="C416" s="359">
        <v>9.1</v>
      </c>
      <c r="D416" s="359"/>
      <c r="E416" s="359" t="s">
        <v>1516</v>
      </c>
      <c r="F416" s="360">
        <v>10.4</v>
      </c>
    </row>
    <row r="417" spans="2:6" ht="14">
      <c r="B417" s="358" t="s">
        <v>1517</v>
      </c>
      <c r="C417" s="359">
        <v>9.1</v>
      </c>
      <c r="D417" s="359"/>
      <c r="E417" s="359" t="s">
        <v>1518</v>
      </c>
      <c r="F417" s="360">
        <v>10.4</v>
      </c>
    </row>
    <row r="418" spans="2:6" ht="14">
      <c r="B418" s="358" t="s">
        <v>1519</v>
      </c>
      <c r="C418" s="359">
        <v>9.1</v>
      </c>
      <c r="D418" s="359"/>
      <c r="E418" s="359" t="s">
        <v>1520</v>
      </c>
      <c r="F418" s="360">
        <v>10.3</v>
      </c>
    </row>
    <row r="419" spans="2:6" ht="14">
      <c r="B419" s="358" t="s">
        <v>1521</v>
      </c>
      <c r="C419" s="359">
        <v>9.1</v>
      </c>
      <c r="D419" s="359"/>
      <c r="E419" s="359" t="s">
        <v>1522</v>
      </c>
      <c r="F419" s="360">
        <v>10.3</v>
      </c>
    </row>
    <row r="420" spans="2:6" ht="14">
      <c r="B420" s="358" t="s">
        <v>1523</v>
      </c>
      <c r="C420" s="359">
        <v>9.1</v>
      </c>
      <c r="D420" s="359"/>
      <c r="E420" s="359" t="s">
        <v>1524</v>
      </c>
      <c r="F420" s="360">
        <v>10.3</v>
      </c>
    </row>
    <row r="421" spans="2:6" ht="14">
      <c r="B421" s="358" t="s">
        <v>1525</v>
      </c>
      <c r="C421" s="359">
        <v>9.1</v>
      </c>
      <c r="D421" s="359"/>
      <c r="E421" s="359" t="s">
        <v>1526</v>
      </c>
      <c r="F421" s="360">
        <v>10.3</v>
      </c>
    </row>
    <row r="422" spans="2:6" ht="14">
      <c r="B422" s="358" t="s">
        <v>1527</v>
      </c>
      <c r="C422" s="359">
        <v>9.1</v>
      </c>
      <c r="D422" s="359"/>
      <c r="E422" s="359" t="s">
        <v>1060</v>
      </c>
      <c r="F422" s="360">
        <v>10.3</v>
      </c>
    </row>
    <row r="423" spans="2:6" ht="14">
      <c r="B423" s="358" t="s">
        <v>1528</v>
      </c>
      <c r="C423" s="359">
        <v>9.1</v>
      </c>
      <c r="D423" s="359"/>
      <c r="E423" s="359" t="s">
        <v>1529</v>
      </c>
      <c r="F423" s="360">
        <v>10.3</v>
      </c>
    </row>
    <row r="424" spans="2:6" ht="14">
      <c r="B424" s="358" t="s">
        <v>1530</v>
      </c>
      <c r="C424" s="359">
        <v>9</v>
      </c>
      <c r="D424" s="359"/>
      <c r="E424" s="359" t="s">
        <v>1531</v>
      </c>
      <c r="F424" s="360">
        <v>10.3</v>
      </c>
    </row>
    <row r="425" spans="2:6" ht="14">
      <c r="B425" s="358" t="s">
        <v>1239</v>
      </c>
      <c r="C425" s="359">
        <v>9</v>
      </c>
      <c r="D425" s="359"/>
      <c r="E425" s="359" t="s">
        <v>1532</v>
      </c>
      <c r="F425" s="360">
        <v>10.3</v>
      </c>
    </row>
    <row r="426" spans="2:6" ht="14">
      <c r="B426" s="358" t="s">
        <v>1166</v>
      </c>
      <c r="C426" s="359">
        <v>9</v>
      </c>
      <c r="D426" s="359"/>
      <c r="E426" s="359" t="s">
        <v>380</v>
      </c>
      <c r="F426" s="360">
        <v>10.3</v>
      </c>
    </row>
    <row r="427" spans="2:6" ht="14">
      <c r="B427" s="358" t="s">
        <v>1219</v>
      </c>
      <c r="C427" s="359">
        <v>9</v>
      </c>
      <c r="D427" s="359"/>
      <c r="E427" s="359" t="s">
        <v>1533</v>
      </c>
      <c r="F427" s="360">
        <v>10.3</v>
      </c>
    </row>
    <row r="428" spans="2:6" ht="14">
      <c r="B428" s="358" t="s">
        <v>1162</v>
      </c>
      <c r="C428" s="359">
        <v>9</v>
      </c>
      <c r="D428" s="359"/>
      <c r="E428" s="359" t="s">
        <v>1534</v>
      </c>
      <c r="F428" s="360">
        <v>10.3</v>
      </c>
    </row>
    <row r="429" spans="2:6" ht="14">
      <c r="B429" s="358" t="s">
        <v>1535</v>
      </c>
      <c r="C429" s="359">
        <v>9</v>
      </c>
      <c r="D429" s="359"/>
      <c r="E429" s="359" t="s">
        <v>1536</v>
      </c>
      <c r="F429" s="360">
        <v>10.199999999999999</v>
      </c>
    </row>
    <row r="430" spans="2:6" ht="14">
      <c r="B430" s="358" t="s">
        <v>1537</v>
      </c>
      <c r="C430" s="359">
        <v>9</v>
      </c>
      <c r="D430" s="359"/>
      <c r="E430" s="359" t="s">
        <v>1538</v>
      </c>
      <c r="F430" s="360">
        <v>10.199999999999999</v>
      </c>
    </row>
    <row r="431" spans="2:6" ht="14">
      <c r="B431" s="358" t="s">
        <v>613</v>
      </c>
      <c r="C431" s="359">
        <v>9</v>
      </c>
      <c r="D431" s="359"/>
      <c r="E431" s="359" t="s">
        <v>1539</v>
      </c>
      <c r="F431" s="360">
        <v>10.199999999999999</v>
      </c>
    </row>
    <row r="432" spans="2:6" ht="14">
      <c r="B432" s="358" t="s">
        <v>1146</v>
      </c>
      <c r="C432" s="359">
        <v>9</v>
      </c>
      <c r="D432" s="359"/>
      <c r="E432" s="359" t="s">
        <v>1540</v>
      </c>
      <c r="F432" s="360">
        <v>10.199999999999999</v>
      </c>
    </row>
    <row r="433" spans="2:6" ht="14">
      <c r="B433" s="358" t="s">
        <v>1311</v>
      </c>
      <c r="C433" s="359">
        <v>9</v>
      </c>
      <c r="D433" s="359"/>
      <c r="E433" s="359" t="s">
        <v>1541</v>
      </c>
      <c r="F433" s="360">
        <v>10.199999999999999</v>
      </c>
    </row>
    <row r="434" spans="2:6" ht="14">
      <c r="B434" s="358" t="s">
        <v>596</v>
      </c>
      <c r="C434" s="359">
        <v>9</v>
      </c>
      <c r="D434" s="359"/>
      <c r="E434" s="359" t="s">
        <v>1542</v>
      </c>
      <c r="F434" s="360">
        <v>10.199999999999999</v>
      </c>
    </row>
    <row r="435" spans="2:6" ht="14">
      <c r="B435" s="358" t="s">
        <v>635</v>
      </c>
      <c r="C435" s="359">
        <v>9</v>
      </c>
      <c r="D435" s="359"/>
      <c r="E435" s="359" t="s">
        <v>1543</v>
      </c>
      <c r="F435" s="360">
        <v>10.199999999999999</v>
      </c>
    </row>
    <row r="436" spans="2:6" ht="14">
      <c r="B436" s="358" t="s">
        <v>554</v>
      </c>
      <c r="C436" s="359">
        <v>9</v>
      </c>
      <c r="D436" s="359"/>
      <c r="E436" s="359" t="s">
        <v>384</v>
      </c>
      <c r="F436" s="360">
        <v>10.199999999999999</v>
      </c>
    </row>
    <row r="437" spans="2:6" ht="14">
      <c r="B437" s="358" t="s">
        <v>1163</v>
      </c>
      <c r="C437" s="359">
        <v>9</v>
      </c>
      <c r="D437" s="359"/>
      <c r="E437" s="359" t="s">
        <v>1544</v>
      </c>
      <c r="F437" s="360">
        <v>10.199999999999999</v>
      </c>
    </row>
    <row r="438" spans="2:6" ht="14">
      <c r="B438" s="358" t="s">
        <v>1545</v>
      </c>
      <c r="C438" s="359">
        <v>9</v>
      </c>
      <c r="D438" s="359"/>
      <c r="E438" s="359" t="s">
        <v>630</v>
      </c>
      <c r="F438" s="360">
        <v>10.199999999999999</v>
      </c>
    </row>
    <row r="439" spans="2:6" ht="14">
      <c r="B439" s="358" t="s">
        <v>1546</v>
      </c>
      <c r="C439" s="359">
        <v>9</v>
      </c>
      <c r="D439" s="359"/>
      <c r="E439" s="359" t="s">
        <v>1547</v>
      </c>
      <c r="F439" s="360">
        <v>10.199999999999999</v>
      </c>
    </row>
    <row r="440" spans="2:6" ht="14">
      <c r="B440" s="358" t="s">
        <v>1548</v>
      </c>
      <c r="C440" s="359">
        <v>9</v>
      </c>
      <c r="D440" s="359"/>
      <c r="E440" s="359" t="s">
        <v>1549</v>
      </c>
      <c r="F440" s="360">
        <v>10.199999999999999</v>
      </c>
    </row>
    <row r="441" spans="2:6" ht="14">
      <c r="B441" s="358" t="s">
        <v>1550</v>
      </c>
      <c r="C441" s="359">
        <v>9</v>
      </c>
      <c r="D441" s="359"/>
      <c r="E441" s="359" t="s">
        <v>1551</v>
      </c>
      <c r="F441" s="360">
        <v>10.199999999999999</v>
      </c>
    </row>
    <row r="442" spans="2:6" ht="14">
      <c r="B442" s="358" t="s">
        <v>1552</v>
      </c>
      <c r="C442" s="359">
        <v>9</v>
      </c>
      <c r="D442" s="359"/>
      <c r="E442" s="359" t="s">
        <v>1553</v>
      </c>
      <c r="F442" s="360">
        <v>10.199999999999999</v>
      </c>
    </row>
    <row r="443" spans="2:6" ht="14">
      <c r="B443" s="358" t="s">
        <v>1422</v>
      </c>
      <c r="C443" s="359">
        <v>8.9</v>
      </c>
      <c r="D443" s="359"/>
      <c r="E443" s="359" t="s">
        <v>1554</v>
      </c>
      <c r="F443" s="360">
        <v>10.199999999999999</v>
      </c>
    </row>
    <row r="444" spans="2:6" ht="14">
      <c r="B444" s="358" t="s">
        <v>1555</v>
      </c>
      <c r="C444" s="359">
        <v>8.9</v>
      </c>
      <c r="D444" s="359"/>
      <c r="E444" s="359" t="s">
        <v>1556</v>
      </c>
      <c r="F444" s="360">
        <v>10.1</v>
      </c>
    </row>
    <row r="445" spans="2:6" ht="14">
      <c r="B445" s="358" t="s">
        <v>1557</v>
      </c>
      <c r="C445" s="359">
        <v>8.9</v>
      </c>
      <c r="D445" s="359"/>
      <c r="E445" s="359" t="s">
        <v>1558</v>
      </c>
      <c r="F445" s="360">
        <v>10.1</v>
      </c>
    </row>
    <row r="446" spans="2:6" ht="14">
      <c r="B446" s="358" t="s">
        <v>1559</v>
      </c>
      <c r="C446" s="359">
        <v>8.9</v>
      </c>
      <c r="D446" s="359"/>
      <c r="E446" s="359" t="s">
        <v>1560</v>
      </c>
      <c r="F446" s="360">
        <v>10.1</v>
      </c>
    </row>
    <row r="447" spans="2:6" ht="14">
      <c r="B447" s="358" t="s">
        <v>1561</v>
      </c>
      <c r="C447" s="359">
        <v>8.9</v>
      </c>
      <c r="D447" s="359"/>
      <c r="E447" s="359" t="s">
        <v>1562</v>
      </c>
      <c r="F447" s="360">
        <v>10.1</v>
      </c>
    </row>
    <row r="448" spans="2:6" ht="14">
      <c r="B448" s="358" t="s">
        <v>1305</v>
      </c>
      <c r="C448" s="359">
        <v>8.9</v>
      </c>
      <c r="D448" s="359"/>
      <c r="E448" s="359" t="s">
        <v>1563</v>
      </c>
      <c r="F448" s="360">
        <v>10.1</v>
      </c>
    </row>
    <row r="449" spans="2:6" ht="14">
      <c r="B449" s="358" t="s">
        <v>1197</v>
      </c>
      <c r="C449" s="359">
        <v>8.9</v>
      </c>
      <c r="D449" s="359"/>
      <c r="E449" s="359" t="s">
        <v>1564</v>
      </c>
      <c r="F449" s="360">
        <v>10.1</v>
      </c>
    </row>
    <row r="450" spans="2:6" ht="14">
      <c r="B450" s="358" t="s">
        <v>1397</v>
      </c>
      <c r="C450" s="359">
        <v>8.9</v>
      </c>
      <c r="D450" s="359"/>
      <c r="E450" s="359" t="s">
        <v>1565</v>
      </c>
      <c r="F450" s="360">
        <v>10.1</v>
      </c>
    </row>
    <row r="451" spans="2:6" ht="14">
      <c r="B451" s="358" t="s">
        <v>1199</v>
      </c>
      <c r="C451" s="359">
        <v>8.9</v>
      </c>
      <c r="D451" s="359"/>
      <c r="E451" s="359" t="s">
        <v>1566</v>
      </c>
      <c r="F451" s="360">
        <v>10.1</v>
      </c>
    </row>
    <row r="452" spans="2:6" ht="14">
      <c r="B452" s="358" t="s">
        <v>1265</v>
      </c>
      <c r="C452" s="359">
        <v>8.9</v>
      </c>
      <c r="D452" s="359"/>
      <c r="E452" s="359" t="s">
        <v>619</v>
      </c>
      <c r="F452" s="360">
        <v>10.1</v>
      </c>
    </row>
    <row r="453" spans="2:6" ht="14">
      <c r="B453" s="358" t="s">
        <v>558</v>
      </c>
      <c r="C453" s="359">
        <v>8.9</v>
      </c>
      <c r="D453" s="359"/>
      <c r="E453" s="359" t="s">
        <v>411</v>
      </c>
      <c r="F453" s="360">
        <v>10.1</v>
      </c>
    </row>
    <row r="454" spans="2:6" ht="14">
      <c r="B454" s="358" t="s">
        <v>1343</v>
      </c>
      <c r="C454" s="359">
        <v>8.9</v>
      </c>
      <c r="D454" s="359"/>
      <c r="E454" s="359" t="s">
        <v>742</v>
      </c>
      <c r="F454" s="360">
        <v>10.1</v>
      </c>
    </row>
    <row r="455" spans="2:6" ht="14">
      <c r="B455" s="358" t="s">
        <v>1567</v>
      </c>
      <c r="C455" s="359">
        <v>8.9</v>
      </c>
      <c r="D455" s="359"/>
      <c r="E455" s="359" t="s">
        <v>1568</v>
      </c>
      <c r="F455" s="360">
        <v>10.1</v>
      </c>
    </row>
    <row r="456" spans="2:6" ht="14">
      <c r="B456" s="358" t="s">
        <v>1569</v>
      </c>
      <c r="C456" s="359">
        <v>8.9</v>
      </c>
      <c r="D456" s="359"/>
      <c r="E456" s="359" t="s">
        <v>1570</v>
      </c>
      <c r="F456" s="360">
        <v>10.1</v>
      </c>
    </row>
    <row r="457" spans="2:6" ht="14">
      <c r="B457" s="358" t="s">
        <v>1571</v>
      </c>
      <c r="C457" s="359">
        <v>8.9</v>
      </c>
      <c r="D457" s="359"/>
      <c r="E457" s="359" t="s">
        <v>1572</v>
      </c>
      <c r="F457" s="360">
        <v>10</v>
      </c>
    </row>
    <row r="458" spans="2:6" ht="14">
      <c r="B458" s="358" t="s">
        <v>1573</v>
      </c>
      <c r="C458" s="359">
        <v>8.9</v>
      </c>
      <c r="D458" s="359"/>
      <c r="E458" s="359" t="s">
        <v>1574</v>
      </c>
      <c r="F458" s="360">
        <v>10</v>
      </c>
    </row>
    <row r="459" spans="2:6" ht="14">
      <c r="B459" s="358" t="s">
        <v>1575</v>
      </c>
      <c r="C459" s="359">
        <v>8.9</v>
      </c>
      <c r="D459" s="359"/>
      <c r="E459" s="359" t="s">
        <v>1576</v>
      </c>
      <c r="F459" s="360">
        <v>10</v>
      </c>
    </row>
    <row r="460" spans="2:6" ht="14">
      <c r="B460" s="358" t="s">
        <v>1577</v>
      </c>
      <c r="C460" s="359">
        <v>8.9</v>
      </c>
      <c r="D460" s="359"/>
      <c r="E460" s="359" t="s">
        <v>1578</v>
      </c>
      <c r="F460" s="360">
        <v>10</v>
      </c>
    </row>
    <row r="461" spans="2:6" ht="14">
      <c r="B461" s="358" t="s">
        <v>1579</v>
      </c>
      <c r="C461" s="359">
        <v>8.9</v>
      </c>
      <c r="D461" s="359"/>
      <c r="E461" s="359" t="s">
        <v>1580</v>
      </c>
      <c r="F461" s="360">
        <v>9.9</v>
      </c>
    </row>
    <row r="462" spans="2:6" ht="14">
      <c r="B462" s="358" t="s">
        <v>1581</v>
      </c>
      <c r="C462" s="359">
        <v>8.9</v>
      </c>
      <c r="D462" s="359"/>
      <c r="E462" s="359" t="s">
        <v>1582</v>
      </c>
      <c r="F462" s="360">
        <v>9.9</v>
      </c>
    </row>
    <row r="463" spans="2:6" ht="14">
      <c r="B463" s="358" t="s">
        <v>1583</v>
      </c>
      <c r="C463" s="359">
        <v>8.9</v>
      </c>
      <c r="D463" s="359"/>
      <c r="E463" s="359" t="s">
        <v>1584</v>
      </c>
      <c r="F463" s="360">
        <v>9.9</v>
      </c>
    </row>
    <row r="464" spans="2:6" ht="14">
      <c r="B464" s="358" t="s">
        <v>1237</v>
      </c>
      <c r="C464" s="359">
        <v>8.8000000000000007</v>
      </c>
      <c r="D464" s="359"/>
      <c r="E464" s="359" t="s">
        <v>1585</v>
      </c>
      <c r="F464" s="360">
        <v>9.9</v>
      </c>
    </row>
    <row r="465" spans="2:6" ht="14">
      <c r="B465" s="358" t="s">
        <v>1290</v>
      </c>
      <c r="C465" s="359">
        <v>8.8000000000000007</v>
      </c>
      <c r="D465" s="359"/>
      <c r="E465" s="359" t="s">
        <v>1036</v>
      </c>
      <c r="F465" s="360">
        <v>9.9</v>
      </c>
    </row>
    <row r="466" spans="2:6" ht="14">
      <c r="B466" s="358" t="s">
        <v>1150</v>
      </c>
      <c r="C466" s="359">
        <v>8.8000000000000007</v>
      </c>
      <c r="D466" s="359"/>
      <c r="E466" s="359" t="s">
        <v>1586</v>
      </c>
      <c r="F466" s="360">
        <v>9.9</v>
      </c>
    </row>
    <row r="467" spans="2:6" ht="14">
      <c r="B467" s="358" t="s">
        <v>1587</v>
      </c>
      <c r="C467" s="359">
        <v>8.8000000000000007</v>
      </c>
      <c r="D467" s="359"/>
      <c r="E467" s="359" t="s">
        <v>1588</v>
      </c>
      <c r="F467" s="360">
        <v>9.9</v>
      </c>
    </row>
    <row r="468" spans="2:6" ht="14">
      <c r="B468" s="358" t="s">
        <v>1589</v>
      </c>
      <c r="C468" s="359">
        <v>8.8000000000000007</v>
      </c>
      <c r="D468" s="359"/>
      <c r="E468" s="359" t="s">
        <v>1590</v>
      </c>
      <c r="F468" s="360">
        <v>9.8000000000000007</v>
      </c>
    </row>
    <row r="469" spans="2:6" ht="14">
      <c r="B469" s="358" t="s">
        <v>1300</v>
      </c>
      <c r="C469" s="359">
        <v>8.8000000000000007</v>
      </c>
      <c r="D469" s="359"/>
      <c r="E469" s="359" t="s">
        <v>1591</v>
      </c>
      <c r="F469" s="360">
        <v>9.8000000000000007</v>
      </c>
    </row>
    <row r="470" spans="2:6" ht="14">
      <c r="B470" s="358" t="s">
        <v>1301</v>
      </c>
      <c r="C470" s="359">
        <v>8.8000000000000007</v>
      </c>
      <c r="D470" s="359"/>
      <c r="E470" s="359" t="s">
        <v>1592</v>
      </c>
      <c r="F470" s="360">
        <v>9.8000000000000007</v>
      </c>
    </row>
    <row r="471" spans="2:6" ht="14">
      <c r="B471" s="358" t="s">
        <v>1294</v>
      </c>
      <c r="C471" s="359">
        <v>8.8000000000000007</v>
      </c>
      <c r="D471" s="359"/>
      <c r="E471" s="359" t="s">
        <v>1593</v>
      </c>
      <c r="F471" s="360">
        <v>9.8000000000000007</v>
      </c>
    </row>
    <row r="472" spans="2:6" ht="14">
      <c r="B472" s="358" t="s">
        <v>1253</v>
      </c>
      <c r="C472" s="359">
        <v>8.8000000000000007</v>
      </c>
      <c r="D472" s="359"/>
      <c r="E472" s="359" t="s">
        <v>1594</v>
      </c>
      <c r="F472" s="360">
        <v>9.8000000000000007</v>
      </c>
    </row>
    <row r="473" spans="2:6" ht="14">
      <c r="B473" s="358" t="s">
        <v>1595</v>
      </c>
      <c r="C473" s="359">
        <v>8.8000000000000007</v>
      </c>
      <c r="D473" s="359"/>
      <c r="E473" s="359" t="s">
        <v>1596</v>
      </c>
      <c r="F473" s="360">
        <v>9.8000000000000007</v>
      </c>
    </row>
    <row r="474" spans="2:6" ht="14">
      <c r="B474" s="358" t="s">
        <v>393</v>
      </c>
      <c r="C474" s="359">
        <v>8.8000000000000007</v>
      </c>
      <c r="D474" s="359"/>
      <c r="E474" s="359" t="s">
        <v>650</v>
      </c>
      <c r="F474" s="360">
        <v>9.8000000000000007</v>
      </c>
    </row>
    <row r="475" spans="2:6" ht="14">
      <c r="B475" s="358" t="s">
        <v>824</v>
      </c>
      <c r="C475" s="359">
        <v>8.8000000000000007</v>
      </c>
      <c r="D475" s="359"/>
      <c r="E475" s="359" t="s">
        <v>360</v>
      </c>
      <c r="F475" s="360">
        <v>9.8000000000000007</v>
      </c>
    </row>
    <row r="476" spans="2:6" ht="14">
      <c r="B476" s="358" t="s">
        <v>1597</v>
      </c>
      <c r="C476" s="359">
        <v>8.8000000000000007</v>
      </c>
      <c r="D476" s="359"/>
      <c r="E476" s="359" t="s">
        <v>828</v>
      </c>
      <c r="F476" s="360">
        <v>9.8000000000000007</v>
      </c>
    </row>
    <row r="477" spans="2:6" ht="14">
      <c r="B477" s="358" t="s">
        <v>1221</v>
      </c>
      <c r="C477" s="359">
        <v>8.8000000000000007</v>
      </c>
      <c r="D477" s="359"/>
      <c r="E477" s="359" t="s">
        <v>414</v>
      </c>
      <c r="F477" s="360">
        <v>9.8000000000000007</v>
      </c>
    </row>
    <row r="478" spans="2:6" ht="14">
      <c r="B478" s="358" t="s">
        <v>1503</v>
      </c>
      <c r="C478" s="359">
        <v>8.8000000000000007</v>
      </c>
      <c r="D478" s="359"/>
      <c r="E478" s="359" t="s">
        <v>735</v>
      </c>
      <c r="F478" s="360">
        <v>9.8000000000000007</v>
      </c>
    </row>
    <row r="479" spans="2:6" ht="14">
      <c r="B479" s="358" t="s">
        <v>1514</v>
      </c>
      <c r="C479" s="359">
        <v>8.8000000000000007</v>
      </c>
      <c r="D479" s="359"/>
      <c r="E479" s="359" t="s">
        <v>636</v>
      </c>
      <c r="F479" s="360">
        <v>9.8000000000000007</v>
      </c>
    </row>
    <row r="480" spans="2:6" ht="14">
      <c r="B480" s="358" t="s">
        <v>1288</v>
      </c>
      <c r="C480" s="359">
        <v>8.8000000000000007</v>
      </c>
      <c r="D480" s="359"/>
      <c r="E480" s="359" t="s">
        <v>1598</v>
      </c>
      <c r="F480" s="360">
        <v>9.6999999999999993</v>
      </c>
    </row>
    <row r="481" spans="2:6" ht="14">
      <c r="B481" s="358" t="s">
        <v>1599</v>
      </c>
      <c r="C481" s="359">
        <v>8.8000000000000007</v>
      </c>
      <c r="D481" s="359"/>
      <c r="E481" s="359" t="s">
        <v>1600</v>
      </c>
      <c r="F481" s="360">
        <v>9.6999999999999993</v>
      </c>
    </row>
    <row r="482" spans="2:6" ht="14">
      <c r="B482" s="358" t="s">
        <v>1601</v>
      </c>
      <c r="C482" s="359">
        <v>8.8000000000000007</v>
      </c>
      <c r="D482" s="359"/>
      <c r="E482" s="359" t="s">
        <v>1589</v>
      </c>
      <c r="F482" s="360">
        <v>9.6999999999999993</v>
      </c>
    </row>
    <row r="483" spans="2:6" ht="14">
      <c r="B483" s="358" t="s">
        <v>1602</v>
      </c>
      <c r="C483" s="359">
        <v>8.8000000000000007</v>
      </c>
      <c r="D483" s="359"/>
      <c r="E483" s="359" t="s">
        <v>1603</v>
      </c>
      <c r="F483" s="360">
        <v>9.6999999999999993</v>
      </c>
    </row>
    <row r="484" spans="2:6" ht="14">
      <c r="B484" s="358" t="s">
        <v>1604</v>
      </c>
      <c r="C484" s="359">
        <v>8.8000000000000007</v>
      </c>
      <c r="D484" s="359"/>
      <c r="E484" s="359" t="s">
        <v>1605</v>
      </c>
      <c r="F484" s="360">
        <v>9.6999999999999993</v>
      </c>
    </row>
    <row r="485" spans="2:6" ht="14">
      <c r="B485" s="358" t="s">
        <v>1606</v>
      </c>
      <c r="C485" s="359">
        <v>8.8000000000000007</v>
      </c>
      <c r="D485" s="359"/>
      <c r="E485" s="359" t="s">
        <v>1607</v>
      </c>
      <c r="F485" s="360">
        <v>9.6999999999999993</v>
      </c>
    </row>
    <row r="486" spans="2:6" ht="14">
      <c r="B486" s="358" t="s">
        <v>1608</v>
      </c>
      <c r="C486" s="359">
        <v>8.8000000000000007</v>
      </c>
      <c r="D486" s="359"/>
      <c r="E486" s="359" t="s">
        <v>1609</v>
      </c>
      <c r="F486" s="360">
        <v>9.6999999999999993</v>
      </c>
    </row>
    <row r="487" spans="2:6" ht="14">
      <c r="B487" s="358" t="s">
        <v>1610</v>
      </c>
      <c r="C487" s="359">
        <v>8.8000000000000007</v>
      </c>
      <c r="D487" s="359"/>
      <c r="E487" s="359" t="s">
        <v>598</v>
      </c>
      <c r="F487" s="360">
        <v>9.6999999999999993</v>
      </c>
    </row>
    <row r="488" spans="2:6" ht="14">
      <c r="B488" s="358" t="s">
        <v>1611</v>
      </c>
      <c r="C488" s="359">
        <v>8.8000000000000007</v>
      </c>
      <c r="D488" s="359"/>
      <c r="E488" s="359" t="s">
        <v>1612</v>
      </c>
      <c r="F488" s="360">
        <v>9.6999999999999993</v>
      </c>
    </row>
    <row r="489" spans="2:6" ht="14">
      <c r="B489" s="358" t="s">
        <v>1613</v>
      </c>
      <c r="C489" s="359">
        <v>8.8000000000000007</v>
      </c>
      <c r="D489" s="359"/>
      <c r="E489" s="359" t="s">
        <v>511</v>
      </c>
      <c r="F489" s="360">
        <v>9.6999999999999993</v>
      </c>
    </row>
    <row r="490" spans="2:6" ht="14">
      <c r="B490" s="358" t="s">
        <v>1367</v>
      </c>
      <c r="C490" s="359">
        <v>8.6999999999999993</v>
      </c>
      <c r="D490" s="359"/>
      <c r="E490" s="359" t="s">
        <v>1614</v>
      </c>
      <c r="F490" s="360">
        <v>9.6999999999999993</v>
      </c>
    </row>
    <row r="491" spans="2:6" ht="14">
      <c r="B491" s="358" t="s">
        <v>1262</v>
      </c>
      <c r="C491" s="359">
        <v>8.6999999999999993</v>
      </c>
      <c r="D491" s="359"/>
      <c r="E491" s="359" t="s">
        <v>1615</v>
      </c>
      <c r="F491" s="360">
        <v>9.6999999999999993</v>
      </c>
    </row>
    <row r="492" spans="2:6" ht="14">
      <c r="B492" s="358" t="s">
        <v>1433</v>
      </c>
      <c r="C492" s="359">
        <v>8.6999999999999993</v>
      </c>
      <c r="D492" s="359"/>
      <c r="E492" s="359" t="s">
        <v>1616</v>
      </c>
      <c r="F492" s="360">
        <v>9.6</v>
      </c>
    </row>
    <row r="493" spans="2:6" ht="14">
      <c r="B493" s="358" t="s">
        <v>1450</v>
      </c>
      <c r="C493" s="359">
        <v>8.6999999999999993</v>
      </c>
      <c r="D493" s="359"/>
      <c r="E493" s="359" t="s">
        <v>1617</v>
      </c>
      <c r="F493" s="360">
        <v>9.6</v>
      </c>
    </row>
    <row r="494" spans="2:6" ht="14">
      <c r="B494" s="358" t="s">
        <v>1405</v>
      </c>
      <c r="C494" s="359">
        <v>8.6999999999999993</v>
      </c>
      <c r="D494" s="359"/>
      <c r="E494" s="359" t="s">
        <v>1618</v>
      </c>
      <c r="F494" s="360">
        <v>9.6</v>
      </c>
    </row>
    <row r="495" spans="2:6" ht="14">
      <c r="B495" s="358" t="s">
        <v>1451</v>
      </c>
      <c r="C495" s="359">
        <v>8.6999999999999993</v>
      </c>
      <c r="D495" s="359"/>
      <c r="E495" s="359" t="s">
        <v>1619</v>
      </c>
      <c r="F495" s="360">
        <v>9.6</v>
      </c>
    </row>
    <row r="496" spans="2:6" ht="14">
      <c r="B496" s="358" t="s">
        <v>1412</v>
      </c>
      <c r="C496" s="359">
        <v>8.6999999999999993</v>
      </c>
      <c r="D496" s="359"/>
      <c r="E496" s="359" t="s">
        <v>1620</v>
      </c>
      <c r="F496" s="360">
        <v>9.6</v>
      </c>
    </row>
    <row r="497" spans="2:6" ht="14">
      <c r="B497" s="358" t="s">
        <v>869</v>
      </c>
      <c r="C497" s="359">
        <v>8.6999999999999993</v>
      </c>
      <c r="D497" s="359"/>
      <c r="E497" s="359" t="s">
        <v>1621</v>
      </c>
      <c r="F497" s="360">
        <v>9.6</v>
      </c>
    </row>
    <row r="498" spans="2:6" ht="14">
      <c r="B498" s="358" t="s">
        <v>1419</v>
      </c>
      <c r="C498" s="359">
        <v>8.6999999999999993</v>
      </c>
      <c r="D498" s="359"/>
      <c r="E498" s="359" t="s">
        <v>1622</v>
      </c>
      <c r="F498" s="360">
        <v>9.6</v>
      </c>
    </row>
    <row r="499" spans="2:6" ht="14">
      <c r="B499" s="358" t="s">
        <v>1267</v>
      </c>
      <c r="C499" s="359">
        <v>8.6999999999999993</v>
      </c>
      <c r="D499" s="359"/>
      <c r="E499" s="359" t="s">
        <v>1623</v>
      </c>
      <c r="F499" s="360">
        <v>9.6</v>
      </c>
    </row>
    <row r="500" spans="2:6" ht="14">
      <c r="B500" s="358" t="s">
        <v>1148</v>
      </c>
      <c r="C500" s="359">
        <v>8.6999999999999993</v>
      </c>
      <c r="D500" s="359"/>
      <c r="E500" s="359" t="s">
        <v>1624</v>
      </c>
      <c r="F500" s="360">
        <v>9.6</v>
      </c>
    </row>
    <row r="501" spans="2:6" ht="14">
      <c r="B501" s="358" t="s">
        <v>1384</v>
      </c>
      <c r="C501" s="359">
        <v>8.6999999999999993</v>
      </c>
      <c r="D501" s="359"/>
      <c r="E501" s="359" t="s">
        <v>544</v>
      </c>
      <c r="F501" s="360">
        <v>9.6</v>
      </c>
    </row>
    <row r="502" spans="2:6" ht="14">
      <c r="B502" s="358" t="s">
        <v>1625</v>
      </c>
      <c r="C502" s="359">
        <v>8.6999999999999993</v>
      </c>
      <c r="D502" s="359"/>
      <c r="E502" s="359" t="s">
        <v>1626</v>
      </c>
      <c r="F502" s="360">
        <v>9.6</v>
      </c>
    </row>
    <row r="503" spans="2:6" ht="14">
      <c r="B503" s="358" t="s">
        <v>1627</v>
      </c>
      <c r="C503" s="359">
        <v>8.6999999999999993</v>
      </c>
      <c r="D503" s="359"/>
      <c r="E503" s="359" t="s">
        <v>1628</v>
      </c>
      <c r="F503" s="360">
        <v>9.6</v>
      </c>
    </row>
    <row r="504" spans="2:6" ht="14">
      <c r="B504" s="358" t="s">
        <v>1629</v>
      </c>
      <c r="C504" s="359">
        <v>8.6999999999999993</v>
      </c>
      <c r="D504" s="359"/>
      <c r="E504" s="359" t="s">
        <v>1630</v>
      </c>
      <c r="F504" s="360">
        <v>9.6</v>
      </c>
    </row>
    <row r="505" spans="2:6" ht="14">
      <c r="B505" s="358" t="s">
        <v>1631</v>
      </c>
      <c r="C505" s="359">
        <v>8.6999999999999993</v>
      </c>
      <c r="D505" s="359"/>
      <c r="E505" s="359" t="s">
        <v>1632</v>
      </c>
      <c r="F505" s="360">
        <v>9.6</v>
      </c>
    </row>
    <row r="506" spans="2:6" ht="14">
      <c r="B506" s="358" t="s">
        <v>1633</v>
      </c>
      <c r="C506" s="359">
        <v>8.6999999999999993</v>
      </c>
      <c r="D506" s="359"/>
      <c r="E506" s="359" t="s">
        <v>1634</v>
      </c>
      <c r="F506" s="360">
        <v>9.6</v>
      </c>
    </row>
    <row r="507" spans="2:6" ht="14">
      <c r="B507" s="358" t="s">
        <v>1635</v>
      </c>
      <c r="C507" s="359">
        <v>8.6999999999999993</v>
      </c>
      <c r="D507" s="359"/>
      <c r="E507" s="359" t="s">
        <v>1636</v>
      </c>
      <c r="F507" s="360">
        <v>9.6</v>
      </c>
    </row>
    <row r="508" spans="2:6" ht="14">
      <c r="B508" s="358" t="s">
        <v>1637</v>
      </c>
      <c r="C508" s="359">
        <v>8.6999999999999993</v>
      </c>
      <c r="D508" s="359"/>
      <c r="E508" s="359" t="s">
        <v>1638</v>
      </c>
      <c r="F508" s="360">
        <v>9.5</v>
      </c>
    </row>
    <row r="509" spans="2:6" ht="14">
      <c r="B509" s="358" t="s">
        <v>1639</v>
      </c>
      <c r="C509" s="359">
        <v>8.6999999999999993</v>
      </c>
      <c r="D509" s="359"/>
      <c r="E509" s="359" t="s">
        <v>1555</v>
      </c>
      <c r="F509" s="360">
        <v>9.5</v>
      </c>
    </row>
    <row r="510" spans="2:6" ht="14">
      <c r="B510" s="358" t="s">
        <v>1640</v>
      </c>
      <c r="C510" s="359">
        <v>8.6999999999999993</v>
      </c>
      <c r="D510" s="359"/>
      <c r="E510" s="359" t="s">
        <v>1641</v>
      </c>
      <c r="F510" s="360">
        <v>9.5</v>
      </c>
    </row>
    <row r="511" spans="2:6" ht="14">
      <c r="B511" s="358" t="s">
        <v>1642</v>
      </c>
      <c r="C511" s="359">
        <v>8.6</v>
      </c>
      <c r="D511" s="359"/>
      <c r="E511" s="359" t="s">
        <v>1643</v>
      </c>
      <c r="F511" s="360">
        <v>9.5</v>
      </c>
    </row>
    <row r="512" spans="2:6" ht="14">
      <c r="B512" s="358" t="s">
        <v>1381</v>
      </c>
      <c r="C512" s="359">
        <v>8.6</v>
      </c>
      <c r="D512" s="359"/>
      <c r="E512" s="359" t="s">
        <v>1557</v>
      </c>
      <c r="F512" s="360">
        <v>9.5</v>
      </c>
    </row>
    <row r="513" spans="2:6" ht="14">
      <c r="B513" s="358" t="s">
        <v>1644</v>
      </c>
      <c r="C513" s="359">
        <v>8.6</v>
      </c>
      <c r="D513" s="359"/>
      <c r="E513" s="359" t="s">
        <v>1645</v>
      </c>
      <c r="F513" s="360">
        <v>9.5</v>
      </c>
    </row>
    <row r="514" spans="2:6" ht="14">
      <c r="B514" s="358" t="s">
        <v>1491</v>
      </c>
      <c r="C514" s="359">
        <v>8.6</v>
      </c>
      <c r="D514" s="359"/>
      <c r="E514" s="359" t="s">
        <v>1646</v>
      </c>
      <c r="F514" s="360">
        <v>9.5</v>
      </c>
    </row>
    <row r="515" spans="2:6" ht="14">
      <c r="B515" s="358" t="s">
        <v>619</v>
      </c>
      <c r="C515" s="359">
        <v>8.6</v>
      </c>
      <c r="D515" s="359"/>
      <c r="E515" s="359" t="s">
        <v>1647</v>
      </c>
      <c r="F515" s="360">
        <v>9.5</v>
      </c>
    </row>
    <row r="516" spans="2:6" ht="14">
      <c r="B516" s="358" t="s">
        <v>537</v>
      </c>
      <c r="C516" s="359">
        <v>8.6</v>
      </c>
      <c r="D516" s="359"/>
      <c r="E516" s="359" t="s">
        <v>1648</v>
      </c>
      <c r="F516" s="360">
        <v>9.5</v>
      </c>
    </row>
    <row r="517" spans="2:6" ht="14">
      <c r="B517" s="358" t="s">
        <v>408</v>
      </c>
      <c r="C517" s="359">
        <v>8.6</v>
      </c>
      <c r="D517" s="359"/>
      <c r="E517" s="359" t="s">
        <v>1649</v>
      </c>
      <c r="F517" s="360">
        <v>9.5</v>
      </c>
    </row>
    <row r="518" spans="2:6" ht="14">
      <c r="B518" s="358" t="s">
        <v>1650</v>
      </c>
      <c r="C518" s="359">
        <v>8.6</v>
      </c>
      <c r="D518" s="359"/>
      <c r="E518" s="359" t="s">
        <v>1651</v>
      </c>
      <c r="F518" s="360">
        <v>9.5</v>
      </c>
    </row>
    <row r="519" spans="2:6" ht="14">
      <c r="B519" s="358" t="s">
        <v>1652</v>
      </c>
      <c r="C519" s="359">
        <v>8.6</v>
      </c>
      <c r="D519" s="359"/>
      <c r="E519" s="359" t="s">
        <v>1535</v>
      </c>
      <c r="F519" s="360">
        <v>9.5</v>
      </c>
    </row>
    <row r="520" spans="2:6" ht="14">
      <c r="B520" s="358" t="s">
        <v>1653</v>
      </c>
      <c r="C520" s="359">
        <v>8.6</v>
      </c>
      <c r="D520" s="359"/>
      <c r="E520" s="359" t="s">
        <v>1654</v>
      </c>
      <c r="F520" s="360">
        <v>9.5</v>
      </c>
    </row>
    <row r="521" spans="2:6" ht="14">
      <c r="B521" s="358" t="s">
        <v>1655</v>
      </c>
      <c r="C521" s="359">
        <v>8.6</v>
      </c>
      <c r="D521" s="359"/>
      <c r="E521" s="359" t="s">
        <v>364</v>
      </c>
      <c r="F521" s="360">
        <v>9.5</v>
      </c>
    </row>
    <row r="522" spans="2:6" ht="14">
      <c r="B522" s="358" t="s">
        <v>1656</v>
      </c>
      <c r="C522" s="359">
        <v>8.6</v>
      </c>
      <c r="D522" s="359"/>
      <c r="E522" s="359" t="s">
        <v>1657</v>
      </c>
      <c r="F522" s="360">
        <v>9.5</v>
      </c>
    </row>
    <row r="523" spans="2:6" ht="14">
      <c r="B523" s="358" t="s">
        <v>1658</v>
      </c>
      <c r="C523" s="359">
        <v>8.6</v>
      </c>
      <c r="D523" s="359"/>
      <c r="E523" s="359" t="s">
        <v>1659</v>
      </c>
      <c r="F523" s="360">
        <v>9.5</v>
      </c>
    </row>
    <row r="524" spans="2:6" ht="14">
      <c r="B524" s="358" t="s">
        <v>1660</v>
      </c>
      <c r="C524" s="359">
        <v>8.6</v>
      </c>
      <c r="D524" s="359"/>
      <c r="E524" s="359" t="s">
        <v>1661</v>
      </c>
      <c r="F524" s="360">
        <v>9.4</v>
      </c>
    </row>
    <row r="525" spans="2:6" ht="14">
      <c r="B525" s="358" t="s">
        <v>1662</v>
      </c>
      <c r="C525" s="359">
        <v>8.6</v>
      </c>
      <c r="D525" s="359"/>
      <c r="E525" s="359" t="s">
        <v>1663</v>
      </c>
      <c r="F525" s="360">
        <v>9.4</v>
      </c>
    </row>
    <row r="526" spans="2:6" ht="14">
      <c r="B526" s="358" t="s">
        <v>1664</v>
      </c>
      <c r="C526" s="359">
        <v>8.6</v>
      </c>
      <c r="D526" s="359"/>
      <c r="E526" s="359" t="s">
        <v>1665</v>
      </c>
      <c r="F526" s="360">
        <v>9.4</v>
      </c>
    </row>
    <row r="527" spans="2:6" ht="14">
      <c r="B527" s="358" t="s">
        <v>1666</v>
      </c>
      <c r="C527" s="359">
        <v>8.6</v>
      </c>
      <c r="D527" s="359"/>
      <c r="E527" s="359" t="s">
        <v>1667</v>
      </c>
      <c r="F527" s="360">
        <v>9.4</v>
      </c>
    </row>
    <row r="528" spans="2:6" ht="14">
      <c r="B528" s="358" t="s">
        <v>1668</v>
      </c>
      <c r="C528" s="359">
        <v>8.6</v>
      </c>
      <c r="D528" s="359"/>
      <c r="E528" s="359" t="s">
        <v>618</v>
      </c>
      <c r="F528" s="360">
        <v>9.4</v>
      </c>
    </row>
    <row r="529" spans="2:6" ht="14">
      <c r="B529" s="358" t="s">
        <v>1669</v>
      </c>
      <c r="C529" s="359">
        <v>8.6</v>
      </c>
      <c r="D529" s="359"/>
      <c r="E529" s="359" t="s">
        <v>1670</v>
      </c>
      <c r="F529" s="360">
        <v>9.4</v>
      </c>
    </row>
    <row r="530" spans="2:6" ht="14">
      <c r="B530" s="358" t="s">
        <v>1671</v>
      </c>
      <c r="C530" s="359">
        <v>8.6</v>
      </c>
      <c r="D530" s="359"/>
      <c r="E530" s="359" t="s">
        <v>1672</v>
      </c>
      <c r="F530" s="360">
        <v>9.4</v>
      </c>
    </row>
    <row r="531" spans="2:6" ht="14">
      <c r="B531" s="358" t="s">
        <v>1673</v>
      </c>
      <c r="C531" s="359">
        <v>8.6</v>
      </c>
      <c r="D531" s="359"/>
      <c r="E531" s="359" t="s">
        <v>1674</v>
      </c>
      <c r="F531" s="360">
        <v>9.4</v>
      </c>
    </row>
    <row r="532" spans="2:6" ht="14">
      <c r="B532" s="358" t="s">
        <v>1675</v>
      </c>
      <c r="C532" s="359">
        <v>8.6</v>
      </c>
      <c r="D532" s="359"/>
      <c r="E532" s="359" t="s">
        <v>1676</v>
      </c>
      <c r="F532" s="360">
        <v>9.4</v>
      </c>
    </row>
    <row r="533" spans="2:6" ht="14">
      <c r="B533" s="358" t="s">
        <v>1211</v>
      </c>
      <c r="C533" s="359">
        <v>8.5</v>
      </c>
      <c r="D533" s="359"/>
      <c r="E533" s="359" t="s">
        <v>1677</v>
      </c>
      <c r="F533" s="360">
        <v>9.4</v>
      </c>
    </row>
    <row r="534" spans="2:6" ht="14">
      <c r="B534" s="358" t="s">
        <v>1345</v>
      </c>
      <c r="C534" s="359">
        <v>8.5</v>
      </c>
      <c r="D534" s="359"/>
      <c r="E534" s="359" t="s">
        <v>1678</v>
      </c>
      <c r="F534" s="360">
        <v>9.4</v>
      </c>
    </row>
    <row r="535" spans="2:6" ht="14">
      <c r="B535" s="358" t="s">
        <v>1249</v>
      </c>
      <c r="C535" s="359">
        <v>8.5</v>
      </c>
      <c r="D535" s="359"/>
      <c r="E535" s="359" t="s">
        <v>1679</v>
      </c>
      <c r="F535" s="360">
        <v>9.3000000000000007</v>
      </c>
    </row>
    <row r="536" spans="2:6" ht="14">
      <c r="B536" s="358" t="s">
        <v>1333</v>
      </c>
      <c r="C536" s="359">
        <v>8.5</v>
      </c>
      <c r="D536" s="359"/>
      <c r="E536" s="359" t="s">
        <v>1680</v>
      </c>
      <c r="F536" s="360">
        <v>9.3000000000000007</v>
      </c>
    </row>
    <row r="537" spans="2:6" ht="14">
      <c r="B537" s="358" t="s">
        <v>1366</v>
      </c>
      <c r="C537" s="359">
        <v>8.5</v>
      </c>
      <c r="D537" s="359"/>
      <c r="E537" s="359" t="s">
        <v>385</v>
      </c>
      <c r="F537" s="360">
        <v>9.3000000000000007</v>
      </c>
    </row>
    <row r="538" spans="2:6" ht="14">
      <c r="B538" s="358" t="s">
        <v>1335</v>
      </c>
      <c r="C538" s="359">
        <v>8.5</v>
      </c>
      <c r="D538" s="359"/>
      <c r="E538" s="359" t="s">
        <v>716</v>
      </c>
      <c r="F538" s="360">
        <v>9.3000000000000007</v>
      </c>
    </row>
    <row r="539" spans="2:6" ht="14">
      <c r="B539" s="358" t="s">
        <v>1279</v>
      </c>
      <c r="C539" s="359">
        <v>8.5</v>
      </c>
      <c r="D539" s="359"/>
      <c r="E539" s="359" t="s">
        <v>1681</v>
      </c>
      <c r="F539" s="360">
        <v>9.3000000000000007</v>
      </c>
    </row>
    <row r="540" spans="2:6" ht="14">
      <c r="B540" s="358" t="s">
        <v>1321</v>
      </c>
      <c r="C540" s="359">
        <v>8.5</v>
      </c>
      <c r="D540" s="359"/>
      <c r="E540" s="359" t="s">
        <v>1682</v>
      </c>
      <c r="F540" s="360">
        <v>9.3000000000000007</v>
      </c>
    </row>
    <row r="541" spans="2:6" ht="14">
      <c r="B541" s="358" t="s">
        <v>1323</v>
      </c>
      <c r="C541" s="359">
        <v>8.5</v>
      </c>
      <c r="D541" s="359"/>
      <c r="E541" s="359" t="s">
        <v>1480</v>
      </c>
      <c r="F541" s="360">
        <v>9.3000000000000007</v>
      </c>
    </row>
    <row r="542" spans="2:6" ht="14">
      <c r="B542" s="358" t="s">
        <v>1228</v>
      </c>
      <c r="C542" s="359">
        <v>8.5</v>
      </c>
      <c r="D542" s="359"/>
      <c r="E542" s="359" t="s">
        <v>1683</v>
      </c>
      <c r="F542" s="360">
        <v>9.3000000000000007</v>
      </c>
    </row>
    <row r="543" spans="2:6" ht="14">
      <c r="B543" s="358" t="s">
        <v>1091</v>
      </c>
      <c r="C543" s="359">
        <v>8.5</v>
      </c>
      <c r="D543" s="359"/>
      <c r="E543" s="359" t="s">
        <v>1684</v>
      </c>
      <c r="F543" s="360">
        <v>9.1999999999999993</v>
      </c>
    </row>
    <row r="544" spans="2:6" ht="14">
      <c r="B544" s="358" t="s">
        <v>1685</v>
      </c>
      <c r="C544" s="359">
        <v>8.5</v>
      </c>
      <c r="D544" s="359"/>
      <c r="E544" s="359" t="s">
        <v>1686</v>
      </c>
      <c r="F544" s="360">
        <v>9.1999999999999993</v>
      </c>
    </row>
    <row r="545" spans="2:6" ht="14">
      <c r="B545" s="358" t="s">
        <v>1687</v>
      </c>
      <c r="C545" s="359">
        <v>8.5</v>
      </c>
      <c r="D545" s="359"/>
      <c r="E545" s="359" t="s">
        <v>1688</v>
      </c>
      <c r="F545" s="360">
        <v>9.1999999999999993</v>
      </c>
    </row>
    <row r="546" spans="2:6" ht="14">
      <c r="B546" s="358" t="s">
        <v>1371</v>
      </c>
      <c r="C546" s="359">
        <v>8.5</v>
      </c>
      <c r="D546" s="359"/>
      <c r="E546" s="359" t="s">
        <v>1689</v>
      </c>
      <c r="F546" s="360">
        <v>9.1999999999999993</v>
      </c>
    </row>
    <row r="547" spans="2:6" ht="14">
      <c r="B547" s="358" t="s">
        <v>1327</v>
      </c>
      <c r="C547" s="359">
        <v>8.5</v>
      </c>
      <c r="D547" s="359"/>
      <c r="E547" s="359" t="s">
        <v>1690</v>
      </c>
      <c r="F547" s="360">
        <v>9.1999999999999993</v>
      </c>
    </row>
    <row r="548" spans="2:6" ht="14">
      <c r="B548" s="358" t="s">
        <v>1411</v>
      </c>
      <c r="C548" s="359">
        <v>8.5</v>
      </c>
      <c r="D548" s="359"/>
      <c r="E548" s="359" t="s">
        <v>1691</v>
      </c>
      <c r="F548" s="360">
        <v>9.1999999999999993</v>
      </c>
    </row>
    <row r="549" spans="2:6" ht="14">
      <c r="B549" s="358" t="s">
        <v>1352</v>
      </c>
      <c r="C549" s="359">
        <v>8.5</v>
      </c>
      <c r="D549" s="359"/>
      <c r="E549" s="359" t="s">
        <v>1692</v>
      </c>
      <c r="F549" s="360">
        <v>9.1999999999999993</v>
      </c>
    </row>
    <row r="550" spans="2:6" ht="14">
      <c r="B550" s="358" t="s">
        <v>1342</v>
      </c>
      <c r="C550" s="359">
        <v>8.5</v>
      </c>
      <c r="D550" s="359"/>
      <c r="E550" s="359" t="s">
        <v>567</v>
      </c>
      <c r="F550" s="360">
        <v>9.1999999999999993</v>
      </c>
    </row>
    <row r="551" spans="2:6" ht="14">
      <c r="B551" s="358" t="s">
        <v>600</v>
      </c>
      <c r="C551" s="359">
        <v>8.5</v>
      </c>
      <c r="D551" s="359"/>
      <c r="E551" s="359" t="s">
        <v>754</v>
      </c>
      <c r="F551" s="360">
        <v>9.1999999999999993</v>
      </c>
    </row>
    <row r="552" spans="2:6" ht="14">
      <c r="B552" s="358" t="s">
        <v>740</v>
      </c>
      <c r="C552" s="359">
        <v>8.5</v>
      </c>
      <c r="D552" s="359"/>
      <c r="E552" s="359" t="s">
        <v>1693</v>
      </c>
      <c r="F552" s="360">
        <v>9.1999999999999993</v>
      </c>
    </row>
    <row r="553" spans="2:6" ht="14">
      <c r="B553" s="358" t="s">
        <v>1694</v>
      </c>
      <c r="C553" s="359">
        <v>8.5</v>
      </c>
      <c r="D553" s="359"/>
      <c r="E553" s="359" t="s">
        <v>1695</v>
      </c>
      <c r="F553" s="360">
        <v>9.1999999999999993</v>
      </c>
    </row>
    <row r="554" spans="2:6" ht="14">
      <c r="B554" s="358" t="s">
        <v>1696</v>
      </c>
      <c r="C554" s="359">
        <v>8.5</v>
      </c>
      <c r="D554" s="359"/>
      <c r="E554" s="359" t="s">
        <v>1697</v>
      </c>
      <c r="F554" s="360">
        <v>9.1</v>
      </c>
    </row>
    <row r="555" spans="2:6" ht="14">
      <c r="B555" s="358" t="s">
        <v>1698</v>
      </c>
      <c r="C555" s="359">
        <v>8.5</v>
      </c>
      <c r="D555" s="359"/>
      <c r="E555" s="359" t="s">
        <v>1699</v>
      </c>
      <c r="F555" s="360">
        <v>9.1</v>
      </c>
    </row>
    <row r="556" spans="2:6" ht="14">
      <c r="B556" s="358" t="s">
        <v>1700</v>
      </c>
      <c r="C556" s="359">
        <v>8.5</v>
      </c>
      <c r="D556" s="359"/>
      <c r="E556" s="359" t="s">
        <v>1701</v>
      </c>
      <c r="F556" s="360">
        <v>9.1</v>
      </c>
    </row>
    <row r="557" spans="2:6" ht="14">
      <c r="B557" s="358" t="s">
        <v>1702</v>
      </c>
      <c r="C557" s="359">
        <v>8.5</v>
      </c>
      <c r="D557" s="359"/>
      <c r="E557" s="359" t="s">
        <v>1703</v>
      </c>
      <c r="F557" s="360">
        <v>9.1</v>
      </c>
    </row>
    <row r="558" spans="2:6" ht="14">
      <c r="B558" s="358" t="s">
        <v>1704</v>
      </c>
      <c r="C558" s="359">
        <v>8.5</v>
      </c>
      <c r="D558" s="359"/>
      <c r="E558" s="359" t="s">
        <v>1705</v>
      </c>
      <c r="F558" s="360">
        <v>9.1</v>
      </c>
    </row>
    <row r="559" spans="2:6" ht="14">
      <c r="B559" s="358" t="s">
        <v>1106</v>
      </c>
      <c r="C559" s="359">
        <v>8.4</v>
      </c>
      <c r="D559" s="359"/>
      <c r="E559" s="359" t="s">
        <v>1706</v>
      </c>
      <c r="F559" s="360">
        <v>9.1</v>
      </c>
    </row>
    <row r="560" spans="2:6" ht="14">
      <c r="B560" s="358" t="s">
        <v>1330</v>
      </c>
      <c r="C560" s="359">
        <v>8.4</v>
      </c>
      <c r="D560" s="359"/>
      <c r="E560" s="359" t="s">
        <v>1537</v>
      </c>
      <c r="F560" s="360">
        <v>9.1</v>
      </c>
    </row>
    <row r="561" spans="2:6" ht="14">
      <c r="B561" s="358" t="s">
        <v>1707</v>
      </c>
      <c r="C561" s="359">
        <v>8.4</v>
      </c>
      <c r="D561" s="359"/>
      <c r="E561" s="359" t="s">
        <v>1708</v>
      </c>
      <c r="F561" s="360">
        <v>9.1</v>
      </c>
    </row>
    <row r="562" spans="2:6" ht="14">
      <c r="B562" s="358" t="s">
        <v>1709</v>
      </c>
      <c r="C562" s="359">
        <v>8.4</v>
      </c>
      <c r="D562" s="359"/>
      <c r="E562" s="359" t="s">
        <v>1595</v>
      </c>
      <c r="F562" s="360">
        <v>9.1</v>
      </c>
    </row>
    <row r="563" spans="2:6" ht="14">
      <c r="B563" s="358" t="s">
        <v>1230</v>
      </c>
      <c r="C563" s="359">
        <v>8.4</v>
      </c>
      <c r="D563" s="359"/>
      <c r="E563" s="359" t="s">
        <v>609</v>
      </c>
      <c r="F563" s="360">
        <v>9.1</v>
      </c>
    </row>
    <row r="564" spans="2:6" ht="14">
      <c r="B564" s="358" t="s">
        <v>1159</v>
      </c>
      <c r="C564" s="359">
        <v>8.4</v>
      </c>
      <c r="D564" s="359"/>
      <c r="E564" s="359" t="s">
        <v>1710</v>
      </c>
      <c r="F564" s="360">
        <v>9.1</v>
      </c>
    </row>
    <row r="565" spans="2:6" ht="14">
      <c r="B565" s="358" t="s">
        <v>1341</v>
      </c>
      <c r="C565" s="359">
        <v>8.4</v>
      </c>
      <c r="D565" s="359"/>
      <c r="E565" s="359" t="s">
        <v>508</v>
      </c>
      <c r="F565" s="360">
        <v>9.1</v>
      </c>
    </row>
    <row r="566" spans="2:6" ht="14">
      <c r="B566" s="358" t="s">
        <v>1369</v>
      </c>
      <c r="C566" s="359">
        <v>8.4</v>
      </c>
      <c r="D566" s="359"/>
      <c r="E566" s="359" t="s">
        <v>1711</v>
      </c>
      <c r="F566" s="360">
        <v>9.1</v>
      </c>
    </row>
    <row r="567" spans="2:6" ht="14">
      <c r="B567" s="358" t="s">
        <v>1263</v>
      </c>
      <c r="C567" s="359">
        <v>8.4</v>
      </c>
      <c r="D567" s="359"/>
      <c r="E567" s="359" t="s">
        <v>1712</v>
      </c>
      <c r="F567" s="360">
        <v>9.1</v>
      </c>
    </row>
    <row r="568" spans="2:6" ht="14">
      <c r="B568" s="358" t="s">
        <v>1389</v>
      </c>
      <c r="C568" s="359">
        <v>8.4</v>
      </c>
      <c r="D568" s="359"/>
      <c r="E568" s="359" t="s">
        <v>1713</v>
      </c>
      <c r="F568" s="360">
        <v>9.1</v>
      </c>
    </row>
    <row r="569" spans="2:6" ht="14">
      <c r="B569" s="358" t="s">
        <v>1510</v>
      </c>
      <c r="C569" s="359">
        <v>8.4</v>
      </c>
      <c r="D569" s="359"/>
      <c r="E569" s="359" t="s">
        <v>1714</v>
      </c>
      <c r="F569" s="360">
        <v>9</v>
      </c>
    </row>
    <row r="570" spans="2:6" ht="14">
      <c r="B570" s="358" t="s">
        <v>1715</v>
      </c>
      <c r="C570" s="359">
        <v>8.4</v>
      </c>
      <c r="D570" s="359"/>
      <c r="E570" s="359" t="s">
        <v>1716</v>
      </c>
      <c r="F570" s="360">
        <v>9</v>
      </c>
    </row>
    <row r="571" spans="2:6" ht="14">
      <c r="B571" s="358" t="s">
        <v>1362</v>
      </c>
      <c r="C571" s="359">
        <v>8.4</v>
      </c>
      <c r="D571" s="359"/>
      <c r="E571" s="359" t="s">
        <v>1717</v>
      </c>
      <c r="F571" s="360">
        <v>9</v>
      </c>
    </row>
    <row r="572" spans="2:6" ht="14">
      <c r="B572" s="358" t="s">
        <v>598</v>
      </c>
      <c r="C572" s="359">
        <v>8.4</v>
      </c>
      <c r="D572" s="359"/>
      <c r="E572" s="359" t="s">
        <v>1718</v>
      </c>
      <c r="F572" s="360">
        <v>9</v>
      </c>
    </row>
    <row r="573" spans="2:6" ht="14">
      <c r="B573" s="358" t="s">
        <v>1245</v>
      </c>
      <c r="C573" s="359">
        <v>8.4</v>
      </c>
      <c r="D573" s="359"/>
      <c r="E573" s="359" t="s">
        <v>1719</v>
      </c>
      <c r="F573" s="360">
        <v>9</v>
      </c>
    </row>
    <row r="574" spans="2:6" ht="14">
      <c r="B574" s="358" t="s">
        <v>1720</v>
      </c>
      <c r="C574" s="359">
        <v>8.4</v>
      </c>
      <c r="D574" s="359"/>
      <c r="E574" s="359" t="s">
        <v>1721</v>
      </c>
      <c r="F574" s="360">
        <v>9</v>
      </c>
    </row>
    <row r="575" spans="2:6" ht="14">
      <c r="B575" s="358" t="s">
        <v>1722</v>
      </c>
      <c r="C575" s="359">
        <v>8.4</v>
      </c>
      <c r="D575" s="359"/>
      <c r="E575" s="359" t="s">
        <v>1723</v>
      </c>
      <c r="F575" s="360">
        <v>9</v>
      </c>
    </row>
    <row r="576" spans="2:6" ht="14">
      <c r="B576" s="358" t="s">
        <v>1724</v>
      </c>
      <c r="C576" s="359">
        <v>8.4</v>
      </c>
      <c r="D576" s="359"/>
      <c r="E576" s="359" t="s">
        <v>393</v>
      </c>
      <c r="F576" s="360">
        <v>9</v>
      </c>
    </row>
    <row r="577" spans="2:6" ht="14">
      <c r="B577" s="358" t="s">
        <v>1725</v>
      </c>
      <c r="C577" s="359">
        <v>8.4</v>
      </c>
      <c r="D577" s="359"/>
      <c r="E577" s="359" t="s">
        <v>396</v>
      </c>
      <c r="F577" s="360">
        <v>9</v>
      </c>
    </row>
    <row r="578" spans="2:6" ht="14">
      <c r="B578" s="358" t="s">
        <v>1726</v>
      </c>
      <c r="C578" s="359">
        <v>8.4</v>
      </c>
      <c r="D578" s="359"/>
      <c r="E578" s="359" t="s">
        <v>818</v>
      </c>
      <c r="F578" s="360">
        <v>9</v>
      </c>
    </row>
    <row r="579" spans="2:6" ht="14">
      <c r="B579" s="358" t="s">
        <v>1727</v>
      </c>
      <c r="C579" s="359">
        <v>8.4</v>
      </c>
      <c r="D579" s="359"/>
      <c r="E579" s="359" t="s">
        <v>1728</v>
      </c>
      <c r="F579" s="360">
        <v>9</v>
      </c>
    </row>
    <row r="580" spans="2:6" ht="14">
      <c r="B580" s="358" t="s">
        <v>1729</v>
      </c>
      <c r="C580" s="359">
        <v>8.4</v>
      </c>
      <c r="D580" s="359"/>
      <c r="E580" s="359" t="s">
        <v>1730</v>
      </c>
      <c r="F580" s="360">
        <v>9</v>
      </c>
    </row>
    <row r="581" spans="2:6" ht="14">
      <c r="B581" s="358" t="s">
        <v>1731</v>
      </c>
      <c r="C581" s="359">
        <v>8.4</v>
      </c>
      <c r="D581" s="359"/>
      <c r="E581" s="359" t="s">
        <v>1732</v>
      </c>
      <c r="F581" s="360">
        <v>8.9</v>
      </c>
    </row>
    <row r="582" spans="2:6" ht="14">
      <c r="B582" s="358" t="s">
        <v>1733</v>
      </c>
      <c r="C582" s="359">
        <v>8.4</v>
      </c>
      <c r="D582" s="359"/>
      <c r="E582" s="359" t="s">
        <v>1734</v>
      </c>
      <c r="F582" s="360">
        <v>8.9</v>
      </c>
    </row>
    <row r="583" spans="2:6" ht="14">
      <c r="B583" s="358" t="s">
        <v>1260</v>
      </c>
      <c r="C583" s="359">
        <v>8.3000000000000007</v>
      </c>
      <c r="D583" s="359"/>
      <c r="E583" s="359" t="s">
        <v>1735</v>
      </c>
      <c r="F583" s="360">
        <v>8.9</v>
      </c>
    </row>
    <row r="584" spans="2:6" ht="14">
      <c r="B584" s="358" t="s">
        <v>1156</v>
      </c>
      <c r="C584" s="359">
        <v>8.3000000000000007</v>
      </c>
      <c r="D584" s="359"/>
      <c r="E584" s="359" t="s">
        <v>1736</v>
      </c>
      <c r="F584" s="360">
        <v>8.9</v>
      </c>
    </row>
    <row r="585" spans="2:6" ht="14">
      <c r="B585" s="358" t="s">
        <v>1135</v>
      </c>
      <c r="C585" s="359">
        <v>8.3000000000000007</v>
      </c>
      <c r="D585" s="359"/>
      <c r="E585" s="359" t="s">
        <v>1737</v>
      </c>
      <c r="F585" s="360">
        <v>8.9</v>
      </c>
    </row>
    <row r="586" spans="2:6" ht="14">
      <c r="B586" s="358" t="s">
        <v>1368</v>
      </c>
      <c r="C586" s="359">
        <v>8.3000000000000007</v>
      </c>
      <c r="D586" s="359"/>
      <c r="E586" s="359" t="s">
        <v>1738</v>
      </c>
      <c r="F586" s="360">
        <v>8.9</v>
      </c>
    </row>
    <row r="587" spans="2:6" ht="14">
      <c r="B587" s="358" t="s">
        <v>1202</v>
      </c>
      <c r="C587" s="359">
        <v>8.3000000000000007</v>
      </c>
      <c r="D587" s="359"/>
      <c r="E587" s="359" t="s">
        <v>1739</v>
      </c>
      <c r="F587" s="360">
        <v>8.9</v>
      </c>
    </row>
    <row r="588" spans="2:6" ht="14">
      <c r="B588" s="358" t="s">
        <v>1273</v>
      </c>
      <c r="C588" s="359">
        <v>8.3000000000000007</v>
      </c>
      <c r="D588" s="359"/>
      <c r="E588" s="359" t="s">
        <v>1740</v>
      </c>
      <c r="F588" s="360">
        <v>8.9</v>
      </c>
    </row>
    <row r="589" spans="2:6" ht="14">
      <c r="B589" s="358" t="s">
        <v>1593</v>
      </c>
      <c r="C589" s="359">
        <v>8.3000000000000007</v>
      </c>
      <c r="D589" s="359"/>
      <c r="E589" s="359" t="s">
        <v>1741</v>
      </c>
      <c r="F589" s="360">
        <v>8.9</v>
      </c>
    </row>
    <row r="590" spans="2:6" ht="14">
      <c r="B590" s="358" t="s">
        <v>1586</v>
      </c>
      <c r="C590" s="359">
        <v>8.3000000000000007</v>
      </c>
      <c r="D590" s="359"/>
      <c r="E590" s="359" t="s">
        <v>1742</v>
      </c>
      <c r="F590" s="360">
        <v>8.9</v>
      </c>
    </row>
    <row r="591" spans="2:6" ht="14">
      <c r="B591" s="358" t="s">
        <v>390</v>
      </c>
      <c r="C591" s="359">
        <v>8.3000000000000007</v>
      </c>
      <c r="D591" s="359"/>
      <c r="E591" s="359" t="s">
        <v>1743</v>
      </c>
      <c r="F591" s="360">
        <v>8.9</v>
      </c>
    </row>
    <row r="592" spans="2:6" ht="14">
      <c r="B592" s="358" t="s">
        <v>1744</v>
      </c>
      <c r="C592" s="359">
        <v>8.3000000000000007</v>
      </c>
      <c r="D592" s="359"/>
      <c r="E592" s="359" t="s">
        <v>1745</v>
      </c>
      <c r="F592" s="360">
        <v>8.9</v>
      </c>
    </row>
    <row r="593" spans="2:6" ht="14">
      <c r="B593" s="358" t="s">
        <v>1710</v>
      </c>
      <c r="C593" s="359">
        <v>8.3000000000000007</v>
      </c>
      <c r="D593" s="359"/>
      <c r="E593" s="359" t="s">
        <v>1746</v>
      </c>
      <c r="F593" s="360">
        <v>8.9</v>
      </c>
    </row>
    <row r="594" spans="2:6" ht="14">
      <c r="B594" s="358" t="s">
        <v>567</v>
      </c>
      <c r="C594" s="359">
        <v>8.3000000000000007</v>
      </c>
      <c r="D594" s="359"/>
      <c r="E594" s="359" t="s">
        <v>390</v>
      </c>
      <c r="F594" s="360">
        <v>8.9</v>
      </c>
    </row>
    <row r="595" spans="2:6" ht="14">
      <c r="B595" s="358" t="s">
        <v>816</v>
      </c>
      <c r="C595" s="359">
        <v>8.3000000000000007</v>
      </c>
      <c r="D595" s="359"/>
      <c r="E595" s="359" t="s">
        <v>1747</v>
      </c>
      <c r="F595" s="360">
        <v>8.9</v>
      </c>
    </row>
    <row r="596" spans="2:6" ht="14">
      <c r="B596" s="358" t="s">
        <v>592</v>
      </c>
      <c r="C596" s="359">
        <v>8.3000000000000007</v>
      </c>
      <c r="D596" s="359"/>
      <c r="E596" s="359" t="s">
        <v>1748</v>
      </c>
      <c r="F596" s="360">
        <v>8.9</v>
      </c>
    </row>
    <row r="597" spans="2:6" ht="14">
      <c r="B597" s="358" t="s">
        <v>1749</v>
      </c>
      <c r="C597" s="359">
        <v>8.3000000000000007</v>
      </c>
      <c r="D597" s="359"/>
      <c r="E597" s="359" t="s">
        <v>1750</v>
      </c>
      <c r="F597" s="360">
        <v>8.9</v>
      </c>
    </row>
    <row r="598" spans="2:6" ht="14">
      <c r="B598" s="358" t="s">
        <v>411</v>
      </c>
      <c r="C598" s="359">
        <v>8.3000000000000007</v>
      </c>
      <c r="D598" s="359"/>
      <c r="E598" s="359" t="s">
        <v>1751</v>
      </c>
      <c r="F598" s="360">
        <v>8.9</v>
      </c>
    </row>
    <row r="599" spans="2:6" ht="14">
      <c r="B599" s="358" t="s">
        <v>741</v>
      </c>
      <c r="C599" s="359">
        <v>8.3000000000000007</v>
      </c>
      <c r="D599" s="359"/>
      <c r="E599" s="359" t="s">
        <v>1752</v>
      </c>
      <c r="F599" s="360">
        <v>8.9</v>
      </c>
    </row>
    <row r="600" spans="2:6" ht="14">
      <c r="B600" s="358" t="s">
        <v>1753</v>
      </c>
      <c r="C600" s="359">
        <v>8.3000000000000007</v>
      </c>
      <c r="D600" s="359"/>
      <c r="E600" s="359" t="s">
        <v>1754</v>
      </c>
      <c r="F600" s="360">
        <v>8.9</v>
      </c>
    </row>
    <row r="601" spans="2:6" ht="14">
      <c r="B601" s="358" t="s">
        <v>1354</v>
      </c>
      <c r="C601" s="359">
        <v>8.3000000000000007</v>
      </c>
      <c r="D601" s="359"/>
      <c r="E601" s="359" t="s">
        <v>1755</v>
      </c>
      <c r="F601" s="360">
        <v>8.9</v>
      </c>
    </row>
    <row r="602" spans="2:6" ht="14">
      <c r="B602" s="358" t="s">
        <v>1756</v>
      </c>
      <c r="C602" s="359">
        <v>8.3000000000000007</v>
      </c>
      <c r="D602" s="359"/>
      <c r="E602" s="359" t="s">
        <v>1757</v>
      </c>
      <c r="F602" s="360">
        <v>8.8000000000000007</v>
      </c>
    </row>
    <row r="603" spans="2:6" ht="14">
      <c r="B603" s="358" t="s">
        <v>1758</v>
      </c>
      <c r="C603" s="359">
        <v>8.3000000000000007</v>
      </c>
      <c r="D603" s="359"/>
      <c r="E603" s="359" t="s">
        <v>1759</v>
      </c>
      <c r="F603" s="360">
        <v>8.8000000000000007</v>
      </c>
    </row>
    <row r="604" spans="2:6" ht="14">
      <c r="B604" s="358" t="s">
        <v>1760</v>
      </c>
      <c r="C604" s="359">
        <v>8.3000000000000007</v>
      </c>
      <c r="D604" s="359"/>
      <c r="E604" s="359" t="s">
        <v>1761</v>
      </c>
      <c r="F604" s="360">
        <v>8.8000000000000007</v>
      </c>
    </row>
    <row r="605" spans="2:6" ht="14">
      <c r="B605" s="358" t="s">
        <v>1762</v>
      </c>
      <c r="C605" s="359">
        <v>8.3000000000000007</v>
      </c>
      <c r="D605" s="359"/>
      <c r="E605" s="359" t="s">
        <v>1763</v>
      </c>
      <c r="F605" s="360">
        <v>8.8000000000000007</v>
      </c>
    </row>
    <row r="606" spans="2:6" ht="14">
      <c r="B606" s="358" t="s">
        <v>1764</v>
      </c>
      <c r="C606" s="359">
        <v>8.3000000000000007</v>
      </c>
      <c r="D606" s="359"/>
      <c r="E606" s="359" t="s">
        <v>1765</v>
      </c>
      <c r="F606" s="360">
        <v>8.8000000000000007</v>
      </c>
    </row>
    <row r="607" spans="2:6" ht="14">
      <c r="B607" s="358" t="s">
        <v>1766</v>
      </c>
      <c r="C607" s="359">
        <v>8.3000000000000007</v>
      </c>
      <c r="D607" s="359"/>
      <c r="E607" s="359" t="s">
        <v>394</v>
      </c>
      <c r="F607" s="360">
        <v>8.8000000000000007</v>
      </c>
    </row>
    <row r="608" spans="2:6" ht="14">
      <c r="B608" s="358" t="s">
        <v>1767</v>
      </c>
      <c r="C608" s="359">
        <v>8.3000000000000007</v>
      </c>
      <c r="D608" s="359"/>
      <c r="E608" s="359" t="s">
        <v>611</v>
      </c>
      <c r="F608" s="360">
        <v>8.8000000000000007</v>
      </c>
    </row>
    <row r="609" spans="2:6" ht="14">
      <c r="B609" s="358" t="s">
        <v>1768</v>
      </c>
      <c r="C609" s="359">
        <v>8.3000000000000007</v>
      </c>
      <c r="D609" s="359"/>
      <c r="E609" s="359" t="s">
        <v>1769</v>
      </c>
      <c r="F609" s="360">
        <v>8.8000000000000007</v>
      </c>
    </row>
    <row r="610" spans="2:6" ht="14">
      <c r="B610" s="358" t="s">
        <v>1770</v>
      </c>
      <c r="C610" s="359">
        <v>8.3000000000000007</v>
      </c>
      <c r="D610" s="359"/>
      <c r="E610" s="359" t="s">
        <v>809</v>
      </c>
      <c r="F610" s="360">
        <v>8.8000000000000007</v>
      </c>
    </row>
    <row r="611" spans="2:6" ht="14">
      <c r="B611" s="358" t="s">
        <v>1771</v>
      </c>
      <c r="C611" s="359">
        <v>8.3000000000000007</v>
      </c>
      <c r="D611" s="359"/>
      <c r="E611" s="359" t="s">
        <v>717</v>
      </c>
      <c r="F611" s="360">
        <v>8.8000000000000007</v>
      </c>
    </row>
    <row r="612" spans="2:6" ht="14">
      <c r="B612" s="358" t="s">
        <v>1277</v>
      </c>
      <c r="C612" s="359">
        <v>8.1999999999999993</v>
      </c>
      <c r="D612" s="359"/>
      <c r="E612" s="359" t="s">
        <v>542</v>
      </c>
      <c r="F612" s="360">
        <v>8.8000000000000007</v>
      </c>
    </row>
    <row r="613" spans="2:6" ht="14">
      <c r="B613" s="358" t="s">
        <v>1226</v>
      </c>
      <c r="C613" s="359">
        <v>8.1999999999999993</v>
      </c>
      <c r="D613" s="359"/>
      <c r="E613" s="359" t="s">
        <v>1772</v>
      </c>
      <c r="F613" s="360">
        <v>8.8000000000000007</v>
      </c>
    </row>
    <row r="614" spans="2:6" ht="14">
      <c r="B614" s="358" t="s">
        <v>1475</v>
      </c>
      <c r="C614" s="359">
        <v>8.1999999999999993</v>
      </c>
      <c r="D614" s="359"/>
      <c r="E614" s="359" t="s">
        <v>1773</v>
      </c>
      <c r="F614" s="360">
        <v>8.8000000000000007</v>
      </c>
    </row>
    <row r="615" spans="2:6" ht="14">
      <c r="B615" s="358" t="s">
        <v>1445</v>
      </c>
      <c r="C615" s="359">
        <v>8.1999999999999993</v>
      </c>
      <c r="D615" s="359"/>
      <c r="E615" s="359" t="s">
        <v>1774</v>
      </c>
      <c r="F615" s="360">
        <v>8.8000000000000007</v>
      </c>
    </row>
    <row r="616" spans="2:6" ht="14">
      <c r="B616" s="358" t="s">
        <v>1430</v>
      </c>
      <c r="C616" s="359">
        <v>8.1999999999999993</v>
      </c>
      <c r="D616" s="359"/>
      <c r="E616" s="359" t="s">
        <v>1775</v>
      </c>
      <c r="F616" s="360">
        <v>8.6999999999999993</v>
      </c>
    </row>
    <row r="617" spans="2:6" ht="14">
      <c r="B617" s="358" t="s">
        <v>1380</v>
      </c>
      <c r="C617" s="359">
        <v>8.1999999999999993</v>
      </c>
      <c r="D617" s="359"/>
      <c r="E617" s="359" t="s">
        <v>1776</v>
      </c>
      <c r="F617" s="360">
        <v>8.6999999999999993</v>
      </c>
    </row>
    <row r="618" spans="2:6" ht="14">
      <c r="B618" s="358" t="s">
        <v>1324</v>
      </c>
      <c r="C618" s="359">
        <v>8.1999999999999993</v>
      </c>
      <c r="D618" s="359"/>
      <c r="E618" s="359" t="s">
        <v>1777</v>
      </c>
      <c r="F618" s="360">
        <v>8.6999999999999993</v>
      </c>
    </row>
    <row r="619" spans="2:6" ht="14">
      <c r="B619" s="358" t="s">
        <v>1213</v>
      </c>
      <c r="C619" s="359">
        <v>8.1999999999999993</v>
      </c>
      <c r="D619" s="359"/>
      <c r="E619" s="359" t="s">
        <v>1778</v>
      </c>
      <c r="F619" s="360">
        <v>8.6999999999999993</v>
      </c>
    </row>
    <row r="620" spans="2:6" ht="14">
      <c r="B620" s="358" t="s">
        <v>1424</v>
      </c>
      <c r="C620" s="359">
        <v>8.1999999999999993</v>
      </c>
      <c r="D620" s="359"/>
      <c r="E620" s="359" t="s">
        <v>1779</v>
      </c>
      <c r="F620" s="360">
        <v>8.6999999999999993</v>
      </c>
    </row>
    <row r="621" spans="2:6" ht="14">
      <c r="B621" s="358" t="s">
        <v>1779</v>
      </c>
      <c r="C621" s="359">
        <v>8.1999999999999993</v>
      </c>
      <c r="D621" s="359"/>
      <c r="E621" s="359" t="s">
        <v>1780</v>
      </c>
      <c r="F621" s="360">
        <v>8.6999999999999993</v>
      </c>
    </row>
    <row r="622" spans="2:6" ht="14">
      <c r="B622" s="358" t="s">
        <v>1217</v>
      </c>
      <c r="C622" s="359">
        <v>8.1999999999999993</v>
      </c>
      <c r="D622" s="359"/>
      <c r="E622" s="359" t="s">
        <v>1781</v>
      </c>
      <c r="F622" s="360">
        <v>8.6999999999999993</v>
      </c>
    </row>
    <row r="623" spans="2:6" ht="14">
      <c r="B623" s="358" t="s">
        <v>1765</v>
      </c>
      <c r="C623" s="359">
        <v>8.1999999999999993</v>
      </c>
      <c r="D623" s="359"/>
      <c r="E623" s="359" t="s">
        <v>502</v>
      </c>
      <c r="F623" s="360">
        <v>8.6999999999999993</v>
      </c>
    </row>
    <row r="624" spans="2:6" ht="14">
      <c r="B624" s="358" t="s">
        <v>1426</v>
      </c>
      <c r="C624" s="359">
        <v>8.1999999999999993</v>
      </c>
      <c r="D624" s="359"/>
      <c r="E624" s="359" t="s">
        <v>605</v>
      </c>
      <c r="F624" s="360">
        <v>8.6999999999999993</v>
      </c>
    </row>
    <row r="625" spans="2:6" ht="14">
      <c r="B625" s="358" t="s">
        <v>611</v>
      </c>
      <c r="C625" s="359">
        <v>8.1999999999999993</v>
      </c>
      <c r="D625" s="359"/>
      <c r="E625" s="359" t="s">
        <v>512</v>
      </c>
      <c r="F625" s="360">
        <v>8.6999999999999993</v>
      </c>
    </row>
    <row r="626" spans="2:6" ht="14">
      <c r="B626" s="358" t="s">
        <v>588</v>
      </c>
      <c r="C626" s="359">
        <v>8.1999999999999993</v>
      </c>
      <c r="D626" s="359"/>
      <c r="E626" s="359" t="s">
        <v>1753</v>
      </c>
      <c r="F626" s="360">
        <v>8.6999999999999993</v>
      </c>
    </row>
    <row r="627" spans="2:6" ht="14">
      <c r="B627" s="358" t="s">
        <v>605</v>
      </c>
      <c r="C627" s="359">
        <v>8.1999999999999993</v>
      </c>
      <c r="D627" s="359"/>
      <c r="E627" s="359" t="s">
        <v>1782</v>
      </c>
      <c r="F627" s="360">
        <v>8.6</v>
      </c>
    </row>
    <row r="628" spans="2:6" ht="14">
      <c r="B628" s="358" t="s">
        <v>1783</v>
      </c>
      <c r="C628" s="359">
        <v>8.1999999999999993</v>
      </c>
      <c r="D628" s="359"/>
      <c r="E628" s="359" t="s">
        <v>1784</v>
      </c>
      <c r="F628" s="360">
        <v>8.6</v>
      </c>
    </row>
    <row r="629" spans="2:6" ht="14">
      <c r="B629" s="358" t="s">
        <v>1375</v>
      </c>
      <c r="C629" s="359">
        <v>8.1999999999999993</v>
      </c>
      <c r="D629" s="359"/>
      <c r="E629" s="359" t="s">
        <v>1785</v>
      </c>
      <c r="F629" s="360">
        <v>8.6</v>
      </c>
    </row>
    <row r="630" spans="2:6" ht="14">
      <c r="B630" s="358" t="s">
        <v>1147</v>
      </c>
      <c r="C630" s="359">
        <v>8.1999999999999993</v>
      </c>
      <c r="D630" s="359"/>
      <c r="E630" s="359" t="s">
        <v>1786</v>
      </c>
      <c r="F630" s="360">
        <v>8.6</v>
      </c>
    </row>
    <row r="631" spans="2:6" ht="14">
      <c r="B631" s="358" t="s">
        <v>1235</v>
      </c>
      <c r="C631" s="359">
        <v>8.1999999999999993</v>
      </c>
      <c r="D631" s="359"/>
      <c r="E631" s="359" t="s">
        <v>507</v>
      </c>
      <c r="F631" s="360">
        <v>8.6</v>
      </c>
    </row>
    <row r="632" spans="2:6" ht="14">
      <c r="B632" s="358" t="s">
        <v>1787</v>
      </c>
      <c r="C632" s="359">
        <v>8.1999999999999993</v>
      </c>
      <c r="D632" s="359"/>
      <c r="E632" s="359" t="s">
        <v>736</v>
      </c>
      <c r="F632" s="360">
        <v>8.6</v>
      </c>
    </row>
    <row r="633" spans="2:6" ht="14">
      <c r="B633" s="358" t="s">
        <v>1788</v>
      </c>
      <c r="C633" s="359">
        <v>8.1999999999999993</v>
      </c>
      <c r="D633" s="359"/>
      <c r="E633" s="359" t="s">
        <v>395</v>
      </c>
      <c r="F633" s="360">
        <v>8.6</v>
      </c>
    </row>
    <row r="634" spans="2:6" ht="14">
      <c r="B634" s="358" t="s">
        <v>1789</v>
      </c>
      <c r="C634" s="359">
        <v>8.1999999999999993</v>
      </c>
      <c r="D634" s="359"/>
      <c r="E634" s="359" t="s">
        <v>520</v>
      </c>
      <c r="F634" s="360">
        <v>8.6</v>
      </c>
    </row>
    <row r="635" spans="2:6" ht="14">
      <c r="B635" s="358" t="s">
        <v>1790</v>
      </c>
      <c r="C635" s="359">
        <v>8.1999999999999993</v>
      </c>
      <c r="D635" s="359"/>
      <c r="E635" s="359" t="s">
        <v>1791</v>
      </c>
      <c r="F635" s="360">
        <v>8.6</v>
      </c>
    </row>
    <row r="636" spans="2:6" ht="14">
      <c r="B636" s="358" t="s">
        <v>1792</v>
      </c>
      <c r="C636" s="359">
        <v>8.1999999999999993</v>
      </c>
      <c r="D636" s="359"/>
      <c r="E636" s="359" t="s">
        <v>816</v>
      </c>
      <c r="F636" s="360">
        <v>8.6</v>
      </c>
    </row>
    <row r="637" spans="2:6" ht="14">
      <c r="B637" s="358" t="s">
        <v>1793</v>
      </c>
      <c r="C637" s="359">
        <v>8.1999999999999993</v>
      </c>
      <c r="D637" s="359"/>
      <c r="E637" s="359" t="s">
        <v>534</v>
      </c>
      <c r="F637" s="360">
        <v>8.6</v>
      </c>
    </row>
    <row r="638" spans="2:6" ht="14">
      <c r="B638" s="358" t="s">
        <v>1794</v>
      </c>
      <c r="C638" s="359">
        <v>8.1999999999999993</v>
      </c>
      <c r="D638" s="359"/>
      <c r="E638" s="359" t="s">
        <v>410</v>
      </c>
      <c r="F638" s="360">
        <v>8.6</v>
      </c>
    </row>
    <row r="639" spans="2:6" ht="14">
      <c r="B639" s="358" t="s">
        <v>1795</v>
      </c>
      <c r="C639" s="359">
        <v>8.1999999999999993</v>
      </c>
      <c r="D639" s="359"/>
      <c r="E639" s="359" t="s">
        <v>1796</v>
      </c>
      <c r="F639" s="360">
        <v>8.6</v>
      </c>
    </row>
    <row r="640" spans="2:6" ht="14">
      <c r="B640" s="358" t="s">
        <v>1261</v>
      </c>
      <c r="C640" s="359">
        <v>8.1</v>
      </c>
      <c r="D640" s="359"/>
      <c r="E640" s="359" t="s">
        <v>1797</v>
      </c>
      <c r="F640" s="360">
        <v>8.6</v>
      </c>
    </row>
    <row r="641" spans="2:6" ht="14">
      <c r="B641" s="358" t="s">
        <v>1526</v>
      </c>
      <c r="C641" s="359">
        <v>8.1</v>
      </c>
      <c r="D641" s="359"/>
      <c r="E641" s="359" t="s">
        <v>1112</v>
      </c>
      <c r="F641" s="360">
        <v>8.6</v>
      </c>
    </row>
    <row r="642" spans="2:6" ht="14">
      <c r="B642" s="358" t="s">
        <v>1446</v>
      </c>
      <c r="C642" s="359">
        <v>8.1</v>
      </c>
      <c r="D642" s="359"/>
      <c r="E642" s="359" t="s">
        <v>1798</v>
      </c>
      <c r="F642" s="360">
        <v>8.5</v>
      </c>
    </row>
    <row r="643" spans="2:6" ht="14">
      <c r="B643" s="358" t="s">
        <v>1337</v>
      </c>
      <c r="C643" s="359">
        <v>8.1</v>
      </c>
      <c r="D643" s="359"/>
      <c r="E643" s="359" t="s">
        <v>1799</v>
      </c>
      <c r="F643" s="360">
        <v>8.5</v>
      </c>
    </row>
    <row r="644" spans="2:6" ht="14">
      <c r="B644" s="358" t="s">
        <v>1563</v>
      </c>
      <c r="C644" s="359">
        <v>8.1</v>
      </c>
      <c r="D644" s="359"/>
      <c r="E644" s="359" t="s">
        <v>1800</v>
      </c>
      <c r="F644" s="360">
        <v>8.5</v>
      </c>
    </row>
    <row r="645" spans="2:6" ht="14">
      <c r="B645" s="358" t="s">
        <v>1137</v>
      </c>
      <c r="C645" s="359">
        <v>8.1</v>
      </c>
      <c r="D645" s="359"/>
      <c r="E645" s="359" t="s">
        <v>1801</v>
      </c>
      <c r="F645" s="360">
        <v>8.5</v>
      </c>
    </row>
    <row r="646" spans="2:6" ht="14">
      <c r="B646" s="358" t="s">
        <v>1193</v>
      </c>
      <c r="C646" s="359">
        <v>8.1</v>
      </c>
      <c r="D646" s="359"/>
      <c r="E646" s="359" t="s">
        <v>1802</v>
      </c>
      <c r="F646" s="360">
        <v>8.5</v>
      </c>
    </row>
    <row r="647" spans="2:6" ht="14">
      <c r="B647" s="358" t="s">
        <v>1803</v>
      </c>
      <c r="C647" s="359">
        <v>8.1</v>
      </c>
      <c r="D647" s="359"/>
      <c r="E647" s="359" t="s">
        <v>1804</v>
      </c>
      <c r="F647" s="360">
        <v>8.5</v>
      </c>
    </row>
    <row r="648" spans="2:6" ht="14">
      <c r="B648" s="358" t="s">
        <v>1487</v>
      </c>
      <c r="C648" s="359">
        <v>8.1</v>
      </c>
      <c r="D648" s="359"/>
      <c r="E648" s="359" t="s">
        <v>1805</v>
      </c>
      <c r="F648" s="360">
        <v>8.5</v>
      </c>
    </row>
    <row r="649" spans="2:6" ht="14">
      <c r="B649" s="358" t="s">
        <v>1542</v>
      </c>
      <c r="C649" s="359">
        <v>8.1</v>
      </c>
      <c r="D649" s="359"/>
      <c r="E649" s="359" t="s">
        <v>1806</v>
      </c>
      <c r="F649" s="360">
        <v>8.5</v>
      </c>
    </row>
    <row r="650" spans="2:6" ht="14">
      <c r="B650" s="358" t="s">
        <v>1453</v>
      </c>
      <c r="C650" s="359">
        <v>8.1</v>
      </c>
      <c r="D650" s="359"/>
      <c r="E650" s="359" t="s">
        <v>1807</v>
      </c>
      <c r="F650" s="360">
        <v>8.5</v>
      </c>
    </row>
    <row r="651" spans="2:6" ht="14">
      <c r="B651" s="358" t="s">
        <v>1808</v>
      </c>
      <c r="C651" s="359">
        <v>8.1</v>
      </c>
      <c r="D651" s="359"/>
      <c r="E651" s="359" t="s">
        <v>749</v>
      </c>
      <c r="F651" s="360">
        <v>8.5</v>
      </c>
    </row>
    <row r="652" spans="2:6" ht="14">
      <c r="B652" s="358" t="s">
        <v>1155</v>
      </c>
      <c r="C652" s="359">
        <v>8.1</v>
      </c>
      <c r="D652" s="359"/>
      <c r="E652" s="359" t="s">
        <v>1809</v>
      </c>
      <c r="F652" s="360">
        <v>8.5</v>
      </c>
    </row>
    <row r="653" spans="2:6" ht="14">
      <c r="B653" s="358" t="s">
        <v>1073</v>
      </c>
      <c r="C653" s="359">
        <v>8.1</v>
      </c>
      <c r="D653" s="359"/>
      <c r="E653" s="359" t="s">
        <v>1810</v>
      </c>
      <c r="F653" s="360">
        <v>8.5</v>
      </c>
    </row>
    <row r="654" spans="2:6" ht="14">
      <c r="B654" s="358" t="s">
        <v>1317</v>
      </c>
      <c r="C654" s="359">
        <v>8.1</v>
      </c>
      <c r="D654" s="359"/>
      <c r="E654" s="359" t="s">
        <v>1811</v>
      </c>
      <c r="F654" s="360">
        <v>8.5</v>
      </c>
    </row>
    <row r="655" spans="2:6" ht="14">
      <c r="B655" s="358" t="s">
        <v>1812</v>
      </c>
      <c r="C655" s="359">
        <v>8.1</v>
      </c>
      <c r="D655" s="359"/>
      <c r="E655" s="359" t="s">
        <v>1813</v>
      </c>
      <c r="F655" s="360">
        <v>8.5</v>
      </c>
    </row>
    <row r="656" spans="2:6" ht="14">
      <c r="B656" s="358" t="s">
        <v>1814</v>
      </c>
      <c r="C656" s="359">
        <v>8.1</v>
      </c>
      <c r="D656" s="359"/>
      <c r="E656" s="359" t="s">
        <v>1815</v>
      </c>
      <c r="F656" s="360">
        <v>8.5</v>
      </c>
    </row>
    <row r="657" spans="2:6" ht="14">
      <c r="B657" s="358" t="s">
        <v>1816</v>
      </c>
      <c r="C657" s="359">
        <v>8.1</v>
      </c>
      <c r="D657" s="359"/>
      <c r="E657" s="359" t="s">
        <v>1817</v>
      </c>
      <c r="F657" s="360">
        <v>8.5</v>
      </c>
    </row>
    <row r="658" spans="2:6" ht="14">
      <c r="B658" s="358" t="s">
        <v>1818</v>
      </c>
      <c r="C658" s="359">
        <v>8.1</v>
      </c>
      <c r="D658" s="359"/>
      <c r="E658" s="359" t="s">
        <v>1819</v>
      </c>
      <c r="F658" s="360">
        <v>8.5</v>
      </c>
    </row>
    <row r="659" spans="2:6" ht="14">
      <c r="B659" s="358" t="s">
        <v>1820</v>
      </c>
      <c r="C659" s="359">
        <v>8.1</v>
      </c>
      <c r="D659" s="359"/>
      <c r="E659" s="359" t="s">
        <v>1821</v>
      </c>
      <c r="F659" s="360">
        <v>8.4</v>
      </c>
    </row>
    <row r="660" spans="2:6" ht="14">
      <c r="B660" s="358" t="s">
        <v>1402</v>
      </c>
      <c r="C660" s="359">
        <v>8</v>
      </c>
      <c r="D660" s="359"/>
      <c r="E660" s="359" t="s">
        <v>1822</v>
      </c>
      <c r="F660" s="360">
        <v>8.4</v>
      </c>
    </row>
    <row r="661" spans="2:6" ht="14">
      <c r="B661" s="358" t="s">
        <v>1348</v>
      </c>
      <c r="C661" s="359">
        <v>8</v>
      </c>
      <c r="D661" s="359"/>
      <c r="E661" s="359" t="s">
        <v>1823</v>
      </c>
      <c r="F661" s="360">
        <v>8.4</v>
      </c>
    </row>
    <row r="662" spans="2:6" ht="14">
      <c r="B662" s="358" t="s">
        <v>1425</v>
      </c>
      <c r="C662" s="359">
        <v>8</v>
      </c>
      <c r="D662" s="359"/>
      <c r="E662" s="359" t="s">
        <v>1824</v>
      </c>
      <c r="F662" s="360">
        <v>8.4</v>
      </c>
    </row>
    <row r="663" spans="2:6" ht="14">
      <c r="B663" s="358" t="s">
        <v>1825</v>
      </c>
      <c r="C663" s="359">
        <v>8</v>
      </c>
      <c r="D663" s="359"/>
      <c r="E663" s="359" t="s">
        <v>1826</v>
      </c>
      <c r="F663" s="360">
        <v>8.4</v>
      </c>
    </row>
    <row r="664" spans="2:6" ht="14">
      <c r="B664" s="358" t="s">
        <v>1195</v>
      </c>
      <c r="C664" s="359">
        <v>8</v>
      </c>
      <c r="D664" s="359"/>
      <c r="E664" s="359" t="s">
        <v>1827</v>
      </c>
      <c r="F664" s="360">
        <v>8.4</v>
      </c>
    </row>
    <row r="665" spans="2:6" ht="14">
      <c r="B665" s="358" t="s">
        <v>1413</v>
      </c>
      <c r="C665" s="359">
        <v>8</v>
      </c>
      <c r="D665" s="359"/>
      <c r="E665" s="359" t="s">
        <v>1828</v>
      </c>
      <c r="F665" s="360">
        <v>8.4</v>
      </c>
    </row>
    <row r="666" spans="2:6" ht="14">
      <c r="B666" s="358" t="s">
        <v>1829</v>
      </c>
      <c r="C666" s="359">
        <v>8</v>
      </c>
      <c r="D666" s="359"/>
      <c r="E666" s="359" t="s">
        <v>610</v>
      </c>
      <c r="F666" s="360">
        <v>8.4</v>
      </c>
    </row>
    <row r="667" spans="2:6" ht="14">
      <c r="B667" s="358" t="s">
        <v>1511</v>
      </c>
      <c r="C667" s="359">
        <v>8</v>
      </c>
      <c r="D667" s="359"/>
      <c r="E667" s="359" t="s">
        <v>608</v>
      </c>
      <c r="F667" s="360">
        <v>8.4</v>
      </c>
    </row>
    <row r="668" spans="2:6" ht="14">
      <c r="B668" s="358" t="s">
        <v>1319</v>
      </c>
      <c r="C668" s="359">
        <v>8</v>
      </c>
      <c r="D668" s="359"/>
      <c r="E668" s="359" t="s">
        <v>706</v>
      </c>
      <c r="F668" s="360">
        <v>8.4</v>
      </c>
    </row>
    <row r="669" spans="2:6" ht="14">
      <c r="B669" s="358" t="s">
        <v>1830</v>
      </c>
      <c r="C669" s="359">
        <v>8</v>
      </c>
      <c r="D669" s="359"/>
      <c r="E669" s="359" t="s">
        <v>1831</v>
      </c>
      <c r="F669" s="360">
        <v>8.4</v>
      </c>
    </row>
    <row r="670" spans="2:6" ht="14">
      <c r="B670" s="358" t="s">
        <v>1832</v>
      </c>
      <c r="C670" s="359">
        <v>8</v>
      </c>
      <c r="D670" s="359"/>
      <c r="E670" s="359" t="s">
        <v>1833</v>
      </c>
      <c r="F670" s="360">
        <v>8.4</v>
      </c>
    </row>
    <row r="671" spans="2:6" ht="14">
      <c r="B671" s="358" t="s">
        <v>1834</v>
      </c>
      <c r="C671" s="359">
        <v>8</v>
      </c>
      <c r="D671" s="359"/>
      <c r="E671" s="359" t="s">
        <v>1835</v>
      </c>
      <c r="F671" s="360">
        <v>8.4</v>
      </c>
    </row>
    <row r="672" spans="2:6" ht="14">
      <c r="B672" s="358" t="s">
        <v>1836</v>
      </c>
      <c r="C672" s="359">
        <v>8</v>
      </c>
      <c r="D672" s="359"/>
      <c r="E672" s="359" t="s">
        <v>1837</v>
      </c>
      <c r="F672" s="360">
        <v>8.4</v>
      </c>
    </row>
    <row r="673" spans="2:6" ht="14">
      <c r="B673" s="358" t="s">
        <v>1838</v>
      </c>
      <c r="C673" s="359">
        <v>8</v>
      </c>
      <c r="D673" s="359"/>
      <c r="E673" s="359" t="s">
        <v>1839</v>
      </c>
      <c r="F673" s="360">
        <v>8.4</v>
      </c>
    </row>
    <row r="674" spans="2:6" ht="14">
      <c r="B674" s="358" t="s">
        <v>1840</v>
      </c>
      <c r="C674" s="359">
        <v>8</v>
      </c>
      <c r="D674" s="359"/>
      <c r="E674" s="359" t="s">
        <v>1841</v>
      </c>
      <c r="F674" s="360">
        <v>8.3000000000000007</v>
      </c>
    </row>
    <row r="675" spans="2:6" ht="14">
      <c r="B675" s="358" t="s">
        <v>1842</v>
      </c>
      <c r="C675" s="359">
        <v>8</v>
      </c>
      <c r="D675" s="359"/>
      <c r="E675" s="359" t="s">
        <v>1843</v>
      </c>
      <c r="F675" s="360">
        <v>8.3000000000000007</v>
      </c>
    </row>
    <row r="676" spans="2:6" ht="14">
      <c r="B676" s="358" t="s">
        <v>1364</v>
      </c>
      <c r="C676" s="359">
        <v>7.9</v>
      </c>
      <c r="D676" s="359"/>
      <c r="E676" s="359" t="s">
        <v>641</v>
      </c>
      <c r="F676" s="360">
        <v>8.3000000000000007</v>
      </c>
    </row>
    <row r="677" spans="2:6" ht="14">
      <c r="B677" s="358" t="s">
        <v>1558</v>
      </c>
      <c r="C677" s="359">
        <v>7.9</v>
      </c>
      <c r="D677" s="359"/>
      <c r="E677" s="359" t="s">
        <v>644</v>
      </c>
      <c r="F677" s="360">
        <v>8.3000000000000007</v>
      </c>
    </row>
    <row r="678" spans="2:6" ht="14">
      <c r="B678" s="358" t="s">
        <v>1431</v>
      </c>
      <c r="C678" s="359">
        <v>7.9</v>
      </c>
      <c r="D678" s="359"/>
      <c r="E678" s="359" t="s">
        <v>803</v>
      </c>
      <c r="F678" s="360">
        <v>8.3000000000000007</v>
      </c>
    </row>
    <row r="679" spans="2:6" ht="14">
      <c r="B679" s="358" t="s">
        <v>1584</v>
      </c>
      <c r="C679" s="359">
        <v>7.9</v>
      </c>
      <c r="D679" s="359"/>
      <c r="E679" s="359" t="s">
        <v>1844</v>
      </c>
      <c r="F679" s="360">
        <v>8.3000000000000007</v>
      </c>
    </row>
    <row r="680" spans="2:6" ht="14">
      <c r="B680" s="358" t="s">
        <v>1360</v>
      </c>
      <c r="C680" s="359">
        <v>7.9</v>
      </c>
      <c r="D680" s="359"/>
      <c r="E680" s="359" t="s">
        <v>1845</v>
      </c>
      <c r="F680" s="360">
        <v>8.3000000000000007</v>
      </c>
    </row>
    <row r="681" spans="2:6" ht="14">
      <c r="B681" s="358" t="s">
        <v>1231</v>
      </c>
      <c r="C681" s="359">
        <v>7.9</v>
      </c>
      <c r="D681" s="359"/>
      <c r="E681" s="359" t="s">
        <v>1846</v>
      </c>
      <c r="F681" s="360">
        <v>8.3000000000000007</v>
      </c>
    </row>
    <row r="682" spans="2:6" ht="14">
      <c r="B682" s="358" t="s">
        <v>1457</v>
      </c>
      <c r="C682" s="359">
        <v>7.9</v>
      </c>
      <c r="D682" s="359"/>
      <c r="E682" s="359" t="s">
        <v>1847</v>
      </c>
      <c r="F682" s="360">
        <v>8.3000000000000007</v>
      </c>
    </row>
    <row r="683" spans="2:6" ht="14">
      <c r="B683" s="358" t="s">
        <v>1848</v>
      </c>
      <c r="C683" s="359">
        <v>7.9</v>
      </c>
      <c r="D683" s="359"/>
      <c r="E683" s="359" t="s">
        <v>622</v>
      </c>
      <c r="F683" s="360">
        <v>8.3000000000000007</v>
      </c>
    </row>
    <row r="684" spans="2:6" ht="14">
      <c r="B684" s="358" t="s">
        <v>1719</v>
      </c>
      <c r="C684" s="359">
        <v>7.9</v>
      </c>
      <c r="D684" s="359"/>
      <c r="E684" s="359" t="s">
        <v>1849</v>
      </c>
      <c r="F684" s="360">
        <v>8.3000000000000007</v>
      </c>
    </row>
    <row r="685" spans="2:6" ht="14">
      <c r="B685" s="358" t="s">
        <v>1309</v>
      </c>
      <c r="C685" s="359">
        <v>7.9</v>
      </c>
      <c r="D685" s="359"/>
      <c r="E685" s="359" t="s">
        <v>1850</v>
      </c>
      <c r="F685" s="360">
        <v>8.3000000000000007</v>
      </c>
    </row>
    <row r="686" spans="2:6" ht="14">
      <c r="B686" s="358" t="s">
        <v>380</v>
      </c>
      <c r="C686" s="359">
        <v>7.9</v>
      </c>
      <c r="D686" s="359"/>
      <c r="E686" s="359" t="s">
        <v>1851</v>
      </c>
      <c r="F686" s="360">
        <v>8.3000000000000007</v>
      </c>
    </row>
    <row r="687" spans="2:6" ht="14">
      <c r="B687" s="358" t="s">
        <v>1852</v>
      </c>
      <c r="C687" s="359">
        <v>7.9</v>
      </c>
      <c r="D687" s="359"/>
      <c r="E687" s="359" t="s">
        <v>1853</v>
      </c>
      <c r="F687" s="360">
        <v>8.3000000000000007</v>
      </c>
    </row>
    <row r="688" spans="2:6" ht="14">
      <c r="B688" s="358" t="s">
        <v>1492</v>
      </c>
      <c r="C688" s="359">
        <v>7.9</v>
      </c>
      <c r="D688" s="359"/>
      <c r="E688" s="359" t="s">
        <v>1854</v>
      </c>
      <c r="F688" s="360">
        <v>8.3000000000000007</v>
      </c>
    </row>
    <row r="689" spans="2:6" ht="14">
      <c r="B689" s="358" t="s">
        <v>1670</v>
      </c>
      <c r="C689" s="359">
        <v>7.9</v>
      </c>
      <c r="D689" s="359"/>
      <c r="E689" s="359" t="s">
        <v>1855</v>
      </c>
      <c r="F689" s="360">
        <v>8.3000000000000007</v>
      </c>
    </row>
    <row r="690" spans="2:6" ht="14">
      <c r="B690" s="358" t="s">
        <v>1626</v>
      </c>
      <c r="C690" s="359">
        <v>7.9</v>
      </c>
      <c r="D690" s="359"/>
      <c r="E690" s="359" t="s">
        <v>1856</v>
      </c>
      <c r="F690" s="360">
        <v>8.1999999999999993</v>
      </c>
    </row>
    <row r="691" spans="2:6" ht="14">
      <c r="B691" s="358" t="s">
        <v>1857</v>
      </c>
      <c r="C691" s="359">
        <v>7.9</v>
      </c>
      <c r="D691" s="359"/>
      <c r="E691" s="359" t="s">
        <v>1858</v>
      </c>
      <c r="F691" s="360">
        <v>8.1999999999999993</v>
      </c>
    </row>
    <row r="692" spans="2:6" ht="14">
      <c r="B692" s="358" t="s">
        <v>1859</v>
      </c>
      <c r="C692" s="359">
        <v>7.9</v>
      </c>
      <c r="D692" s="359"/>
      <c r="E692" s="359" t="s">
        <v>1860</v>
      </c>
      <c r="F692" s="360">
        <v>8.1999999999999993</v>
      </c>
    </row>
    <row r="693" spans="2:6" ht="14">
      <c r="B693" s="358" t="s">
        <v>1861</v>
      </c>
      <c r="C693" s="359">
        <v>7.9</v>
      </c>
      <c r="D693" s="359"/>
      <c r="E693" s="359" t="s">
        <v>1862</v>
      </c>
      <c r="F693" s="360">
        <v>8.1999999999999993</v>
      </c>
    </row>
    <row r="694" spans="2:6" ht="14">
      <c r="B694" s="358" t="s">
        <v>1863</v>
      </c>
      <c r="C694" s="359">
        <v>7.9</v>
      </c>
      <c r="D694" s="359"/>
      <c r="E694" s="359" t="s">
        <v>1864</v>
      </c>
      <c r="F694" s="360">
        <v>8.1999999999999993</v>
      </c>
    </row>
    <row r="695" spans="2:6" ht="14">
      <c r="B695" s="358" t="s">
        <v>1865</v>
      </c>
      <c r="C695" s="359">
        <v>7.9</v>
      </c>
      <c r="D695" s="359"/>
      <c r="E695" s="359" t="s">
        <v>1866</v>
      </c>
      <c r="F695" s="360">
        <v>8.1999999999999993</v>
      </c>
    </row>
    <row r="696" spans="2:6" ht="14">
      <c r="B696" s="358" t="s">
        <v>1867</v>
      </c>
      <c r="C696" s="359">
        <v>7.9</v>
      </c>
      <c r="D696" s="359"/>
      <c r="E696" s="359" t="s">
        <v>1868</v>
      </c>
      <c r="F696" s="360">
        <v>8.1999999999999993</v>
      </c>
    </row>
    <row r="697" spans="2:6" ht="14">
      <c r="B697" s="358" t="s">
        <v>1869</v>
      </c>
      <c r="C697" s="359">
        <v>7.9</v>
      </c>
      <c r="D697" s="359"/>
      <c r="E697" s="359" t="s">
        <v>1870</v>
      </c>
      <c r="F697" s="360">
        <v>8.1999999999999993</v>
      </c>
    </row>
    <row r="698" spans="2:6" ht="14">
      <c r="B698" s="358" t="s">
        <v>1423</v>
      </c>
      <c r="C698" s="359">
        <v>7.8</v>
      </c>
      <c r="D698" s="359"/>
      <c r="E698" s="359" t="s">
        <v>1871</v>
      </c>
      <c r="F698" s="360">
        <v>8.1999999999999993</v>
      </c>
    </row>
    <row r="699" spans="2:6" ht="14">
      <c r="B699" s="358" t="s">
        <v>1531</v>
      </c>
      <c r="C699" s="359">
        <v>7.8</v>
      </c>
      <c r="D699" s="359"/>
      <c r="E699" s="359" t="s">
        <v>1872</v>
      </c>
      <c r="F699" s="360">
        <v>8.1999999999999993</v>
      </c>
    </row>
    <row r="700" spans="2:6" ht="14">
      <c r="B700" s="358" t="s">
        <v>1456</v>
      </c>
      <c r="C700" s="359">
        <v>7.8</v>
      </c>
      <c r="D700" s="359"/>
      <c r="E700" s="359" t="s">
        <v>1873</v>
      </c>
      <c r="F700" s="360">
        <v>8.1999999999999993</v>
      </c>
    </row>
    <row r="701" spans="2:6" ht="14">
      <c r="B701" s="358" t="s">
        <v>1283</v>
      </c>
      <c r="C701" s="359">
        <v>7.8</v>
      </c>
      <c r="D701" s="359"/>
      <c r="E701" s="359" t="s">
        <v>362</v>
      </c>
      <c r="F701" s="360">
        <v>8.1999999999999993</v>
      </c>
    </row>
    <row r="702" spans="2:6" ht="14">
      <c r="B702" s="358" t="s">
        <v>1395</v>
      </c>
      <c r="C702" s="359">
        <v>7.8</v>
      </c>
      <c r="D702" s="359"/>
      <c r="E702" s="359" t="s">
        <v>1749</v>
      </c>
      <c r="F702" s="360">
        <v>8.1999999999999993</v>
      </c>
    </row>
    <row r="703" spans="2:6" ht="14">
      <c r="B703" s="358" t="s">
        <v>1540</v>
      </c>
      <c r="C703" s="359">
        <v>7.8</v>
      </c>
      <c r="D703" s="359"/>
      <c r="E703" s="359" t="s">
        <v>713</v>
      </c>
      <c r="F703" s="360">
        <v>8.1999999999999993</v>
      </c>
    </row>
    <row r="704" spans="2:6" ht="14">
      <c r="B704" s="358" t="s">
        <v>1287</v>
      </c>
      <c r="C704" s="359">
        <v>7.8</v>
      </c>
      <c r="D704" s="359"/>
      <c r="E704" s="359" t="s">
        <v>545</v>
      </c>
      <c r="F704" s="360">
        <v>8.1999999999999993</v>
      </c>
    </row>
    <row r="705" spans="2:6" ht="14">
      <c r="B705" s="358" t="s">
        <v>1594</v>
      </c>
      <c r="C705" s="359">
        <v>7.8</v>
      </c>
      <c r="D705" s="359"/>
      <c r="E705" s="359" t="s">
        <v>1874</v>
      </c>
      <c r="F705" s="360">
        <v>8.1999999999999993</v>
      </c>
    </row>
    <row r="706" spans="2:6" ht="14">
      <c r="B706" s="358" t="s">
        <v>608</v>
      </c>
      <c r="C706" s="359">
        <v>7.8</v>
      </c>
      <c r="D706" s="359"/>
      <c r="E706" s="359" t="s">
        <v>1875</v>
      </c>
      <c r="F706" s="360">
        <v>8.1999999999999993</v>
      </c>
    </row>
    <row r="707" spans="2:6" ht="14">
      <c r="B707" s="358" t="s">
        <v>818</v>
      </c>
      <c r="C707" s="359">
        <v>7.8</v>
      </c>
      <c r="D707" s="359"/>
      <c r="E707" s="359" t="s">
        <v>1876</v>
      </c>
      <c r="F707" s="360">
        <v>8.1</v>
      </c>
    </row>
    <row r="708" spans="2:6" ht="14">
      <c r="B708" s="358" t="s">
        <v>506</v>
      </c>
      <c r="C708" s="359">
        <v>7.8</v>
      </c>
      <c r="D708" s="359"/>
      <c r="E708" s="359" t="s">
        <v>1877</v>
      </c>
      <c r="F708" s="360">
        <v>8.1</v>
      </c>
    </row>
    <row r="709" spans="2:6" ht="14">
      <c r="B709" s="358" t="s">
        <v>414</v>
      </c>
      <c r="C709" s="359">
        <v>7.8</v>
      </c>
      <c r="D709" s="359"/>
      <c r="E709" s="359" t="s">
        <v>1878</v>
      </c>
      <c r="F709" s="360">
        <v>8.1</v>
      </c>
    </row>
    <row r="710" spans="2:6" ht="14">
      <c r="B710" s="358" t="s">
        <v>418</v>
      </c>
      <c r="C710" s="359">
        <v>7.8</v>
      </c>
      <c r="D710" s="359"/>
      <c r="E710" s="359" t="s">
        <v>1879</v>
      </c>
      <c r="F710" s="360">
        <v>8.1</v>
      </c>
    </row>
    <row r="711" spans="2:6" ht="14">
      <c r="B711" s="358" t="s">
        <v>625</v>
      </c>
      <c r="C711" s="359">
        <v>7.8</v>
      </c>
      <c r="D711" s="359"/>
      <c r="E711" s="359" t="s">
        <v>1880</v>
      </c>
      <c r="F711" s="360">
        <v>8.1</v>
      </c>
    </row>
    <row r="712" spans="2:6" ht="14">
      <c r="B712" s="358" t="s">
        <v>620</v>
      </c>
      <c r="C712" s="359">
        <v>7.8</v>
      </c>
      <c r="D712" s="359"/>
      <c r="E712" s="359" t="s">
        <v>797</v>
      </c>
      <c r="F712" s="360">
        <v>8.1</v>
      </c>
    </row>
    <row r="713" spans="2:6" ht="14">
      <c r="B713" s="358" t="s">
        <v>1881</v>
      </c>
      <c r="C713" s="359">
        <v>7.8</v>
      </c>
      <c r="D713" s="359"/>
      <c r="E713" s="359" t="s">
        <v>812</v>
      </c>
      <c r="F713" s="360">
        <v>8.1</v>
      </c>
    </row>
    <row r="714" spans="2:6" ht="14">
      <c r="B714" s="358" t="s">
        <v>1882</v>
      </c>
      <c r="C714" s="359">
        <v>7.8</v>
      </c>
      <c r="D714" s="359"/>
      <c r="E714" s="359" t="s">
        <v>1883</v>
      </c>
      <c r="F714" s="360">
        <v>8.1</v>
      </c>
    </row>
    <row r="715" spans="2:6" ht="14">
      <c r="B715" s="358" t="s">
        <v>1884</v>
      </c>
      <c r="C715" s="359">
        <v>7.8</v>
      </c>
      <c r="D715" s="359"/>
      <c r="E715" s="359" t="s">
        <v>513</v>
      </c>
      <c r="F715" s="360">
        <v>8.1</v>
      </c>
    </row>
    <row r="716" spans="2:6" ht="14">
      <c r="B716" s="358" t="s">
        <v>1885</v>
      </c>
      <c r="C716" s="359">
        <v>7.8</v>
      </c>
      <c r="D716" s="359"/>
      <c r="E716" s="359" t="s">
        <v>1886</v>
      </c>
      <c r="F716" s="360">
        <v>8.1</v>
      </c>
    </row>
    <row r="717" spans="2:6" ht="14">
      <c r="B717" s="358" t="s">
        <v>1887</v>
      </c>
      <c r="C717" s="359">
        <v>7.8</v>
      </c>
      <c r="D717" s="359"/>
      <c r="E717" s="359" t="s">
        <v>1888</v>
      </c>
      <c r="F717" s="360">
        <v>8.1</v>
      </c>
    </row>
    <row r="718" spans="2:6" ht="14">
      <c r="B718" s="358" t="s">
        <v>1889</v>
      </c>
      <c r="C718" s="359">
        <v>7.8</v>
      </c>
      <c r="D718" s="359"/>
      <c r="E718" s="359" t="s">
        <v>1890</v>
      </c>
      <c r="F718" s="360">
        <v>8.1</v>
      </c>
    </row>
    <row r="719" spans="2:6" ht="14">
      <c r="B719" s="358" t="s">
        <v>1891</v>
      </c>
      <c r="C719" s="359">
        <v>7.8</v>
      </c>
      <c r="D719" s="359"/>
      <c r="E719" s="359" t="s">
        <v>1892</v>
      </c>
      <c r="F719" s="360">
        <v>8</v>
      </c>
    </row>
    <row r="720" spans="2:6" ht="14">
      <c r="B720" s="358" t="s">
        <v>1893</v>
      </c>
      <c r="C720" s="359">
        <v>7.8</v>
      </c>
      <c r="D720" s="359"/>
      <c r="E720" s="359" t="s">
        <v>1894</v>
      </c>
      <c r="F720" s="360">
        <v>8</v>
      </c>
    </row>
    <row r="721" spans="2:6" ht="14">
      <c r="B721" s="358" t="s">
        <v>1895</v>
      </c>
      <c r="C721" s="359">
        <v>7.8</v>
      </c>
      <c r="D721" s="359"/>
      <c r="E721" s="359" t="s">
        <v>1896</v>
      </c>
      <c r="F721" s="360">
        <v>8</v>
      </c>
    </row>
    <row r="722" spans="2:6" ht="14">
      <c r="B722" s="358" t="s">
        <v>1897</v>
      </c>
      <c r="C722" s="359">
        <v>7.8</v>
      </c>
      <c r="D722" s="359"/>
      <c r="E722" s="359" t="s">
        <v>1898</v>
      </c>
      <c r="F722" s="360">
        <v>8</v>
      </c>
    </row>
    <row r="723" spans="2:6" ht="14">
      <c r="B723" s="358" t="s">
        <v>1899</v>
      </c>
      <c r="C723" s="359">
        <v>7.8</v>
      </c>
      <c r="D723" s="359"/>
      <c r="E723" s="359" t="s">
        <v>1900</v>
      </c>
      <c r="F723" s="360">
        <v>8</v>
      </c>
    </row>
    <row r="724" spans="2:6" ht="14">
      <c r="B724" s="358" t="s">
        <v>1901</v>
      </c>
      <c r="C724" s="359">
        <v>7.8</v>
      </c>
      <c r="D724" s="359"/>
      <c r="E724" s="359" t="s">
        <v>1902</v>
      </c>
      <c r="F724" s="360">
        <v>8</v>
      </c>
    </row>
    <row r="725" spans="2:6" ht="14">
      <c r="B725" s="358" t="s">
        <v>1443</v>
      </c>
      <c r="C725" s="359">
        <v>7.7</v>
      </c>
      <c r="D725" s="359"/>
      <c r="E725" s="359" t="s">
        <v>1903</v>
      </c>
      <c r="F725" s="360">
        <v>8</v>
      </c>
    </row>
    <row r="726" spans="2:6" ht="14">
      <c r="B726" s="358" t="s">
        <v>1866</v>
      </c>
      <c r="C726" s="359">
        <v>7.7</v>
      </c>
      <c r="D726" s="359"/>
      <c r="E726" s="359" t="s">
        <v>1904</v>
      </c>
      <c r="F726" s="360">
        <v>8</v>
      </c>
    </row>
    <row r="727" spans="2:6" ht="14">
      <c r="B727" s="358" t="s">
        <v>1508</v>
      </c>
      <c r="C727" s="359">
        <v>7.7</v>
      </c>
      <c r="D727" s="359"/>
      <c r="E727" s="359" t="s">
        <v>808</v>
      </c>
      <c r="F727" s="360">
        <v>8</v>
      </c>
    </row>
    <row r="728" spans="2:6" ht="14">
      <c r="B728" s="358" t="s">
        <v>1905</v>
      </c>
      <c r="C728" s="359">
        <v>7.7</v>
      </c>
      <c r="D728" s="359"/>
      <c r="E728" s="359" t="s">
        <v>587</v>
      </c>
      <c r="F728" s="360">
        <v>8</v>
      </c>
    </row>
    <row r="729" spans="2:6" ht="14">
      <c r="B729" s="358" t="s">
        <v>1393</v>
      </c>
      <c r="C729" s="359">
        <v>7.7</v>
      </c>
      <c r="D729" s="359"/>
      <c r="E729" s="359" t="s">
        <v>1906</v>
      </c>
      <c r="F729" s="360">
        <v>8</v>
      </c>
    </row>
    <row r="730" spans="2:6" ht="14">
      <c r="B730" s="358" t="s">
        <v>1271</v>
      </c>
      <c r="C730" s="359">
        <v>7.7</v>
      </c>
      <c r="D730" s="359"/>
      <c r="E730" s="359" t="s">
        <v>532</v>
      </c>
      <c r="F730" s="360">
        <v>8</v>
      </c>
    </row>
    <row r="731" spans="2:6" ht="14">
      <c r="B731" s="358" t="s">
        <v>1654</v>
      </c>
      <c r="C731" s="359">
        <v>7.7</v>
      </c>
      <c r="D731" s="359"/>
      <c r="E731" s="359" t="s">
        <v>1907</v>
      </c>
      <c r="F731" s="360">
        <v>8</v>
      </c>
    </row>
    <row r="732" spans="2:6" ht="14">
      <c r="B732" s="358" t="s">
        <v>1463</v>
      </c>
      <c r="C732" s="359">
        <v>7.7</v>
      </c>
      <c r="D732" s="359"/>
      <c r="E732" s="359" t="s">
        <v>1908</v>
      </c>
      <c r="F732" s="360">
        <v>8</v>
      </c>
    </row>
    <row r="733" spans="2:6" ht="14">
      <c r="B733" s="358" t="s">
        <v>1544</v>
      </c>
      <c r="C733" s="359">
        <v>7.7</v>
      </c>
      <c r="D733" s="359"/>
      <c r="E733" s="359" t="s">
        <v>1909</v>
      </c>
      <c r="F733" s="360">
        <v>8</v>
      </c>
    </row>
    <row r="734" spans="2:6" ht="14">
      <c r="B734" s="358" t="s">
        <v>420</v>
      </c>
      <c r="C734" s="359">
        <v>7.7</v>
      </c>
      <c r="D734" s="359"/>
      <c r="E734" s="359" t="s">
        <v>1910</v>
      </c>
      <c r="F734" s="360">
        <v>8</v>
      </c>
    </row>
    <row r="735" spans="2:6" ht="14">
      <c r="B735" s="358" t="s">
        <v>1437</v>
      </c>
      <c r="C735" s="359">
        <v>7.7</v>
      </c>
      <c r="D735" s="359"/>
      <c r="E735" s="359" t="s">
        <v>1911</v>
      </c>
      <c r="F735" s="360">
        <v>8</v>
      </c>
    </row>
    <row r="736" spans="2:6" ht="14">
      <c r="B736" s="358" t="s">
        <v>1549</v>
      </c>
      <c r="C736" s="359">
        <v>7.7</v>
      </c>
      <c r="D736" s="359"/>
      <c r="E736" s="359" t="s">
        <v>1912</v>
      </c>
      <c r="F736" s="360">
        <v>8</v>
      </c>
    </row>
    <row r="737" spans="2:6" ht="14">
      <c r="B737" s="358" t="s">
        <v>1553</v>
      </c>
      <c r="C737" s="359">
        <v>7.7</v>
      </c>
      <c r="D737" s="359"/>
      <c r="E737" s="359" t="s">
        <v>1913</v>
      </c>
      <c r="F737" s="360">
        <v>8</v>
      </c>
    </row>
    <row r="738" spans="2:6" ht="14">
      <c r="B738" s="358" t="s">
        <v>1914</v>
      </c>
      <c r="C738" s="359">
        <v>7.7</v>
      </c>
      <c r="D738" s="359"/>
      <c r="E738" s="359" t="s">
        <v>1915</v>
      </c>
      <c r="F738" s="360">
        <v>8</v>
      </c>
    </row>
    <row r="739" spans="2:6" ht="14">
      <c r="B739" s="358" t="s">
        <v>1916</v>
      </c>
      <c r="C739" s="359">
        <v>7.7</v>
      </c>
      <c r="D739" s="359"/>
      <c r="E739" s="359" t="s">
        <v>1917</v>
      </c>
      <c r="F739" s="360">
        <v>8</v>
      </c>
    </row>
    <row r="740" spans="2:6" ht="14">
      <c r="B740" s="358" t="s">
        <v>1918</v>
      </c>
      <c r="C740" s="359">
        <v>7.7</v>
      </c>
      <c r="D740" s="359"/>
      <c r="E740" s="359" t="s">
        <v>1919</v>
      </c>
      <c r="F740" s="360">
        <v>7.9</v>
      </c>
    </row>
    <row r="741" spans="2:6" ht="14">
      <c r="B741" s="358" t="s">
        <v>1920</v>
      </c>
      <c r="C741" s="359">
        <v>7.7</v>
      </c>
      <c r="D741" s="359"/>
      <c r="E741" s="359" t="s">
        <v>1921</v>
      </c>
      <c r="F741" s="360">
        <v>7.9</v>
      </c>
    </row>
    <row r="742" spans="2:6" ht="14">
      <c r="B742" s="358" t="s">
        <v>1922</v>
      </c>
      <c r="C742" s="359">
        <v>7.7</v>
      </c>
      <c r="D742" s="359"/>
      <c r="E742" s="359" t="s">
        <v>1923</v>
      </c>
      <c r="F742" s="360">
        <v>7.9</v>
      </c>
    </row>
    <row r="743" spans="2:6" ht="14">
      <c r="B743" s="358" t="s">
        <v>1924</v>
      </c>
      <c r="C743" s="359">
        <v>7.7</v>
      </c>
      <c r="D743" s="359"/>
      <c r="E743" s="359" t="s">
        <v>1925</v>
      </c>
      <c r="F743" s="360">
        <v>7.9</v>
      </c>
    </row>
    <row r="744" spans="2:6" ht="14">
      <c r="B744" s="358" t="s">
        <v>1926</v>
      </c>
      <c r="C744" s="359">
        <v>7.7</v>
      </c>
      <c r="D744" s="359"/>
      <c r="E744" s="359" t="s">
        <v>1927</v>
      </c>
      <c r="F744" s="360">
        <v>7.9</v>
      </c>
    </row>
    <row r="745" spans="2:6" ht="14">
      <c r="B745" s="358" t="s">
        <v>1928</v>
      </c>
      <c r="C745" s="359">
        <v>7.7</v>
      </c>
      <c r="D745" s="359"/>
      <c r="E745" s="359" t="s">
        <v>1929</v>
      </c>
      <c r="F745" s="360">
        <v>7.9</v>
      </c>
    </row>
    <row r="746" spans="2:6" ht="14">
      <c r="B746" s="358" t="s">
        <v>1930</v>
      </c>
      <c r="C746" s="359">
        <v>7.7</v>
      </c>
      <c r="D746" s="359"/>
      <c r="E746" s="359" t="s">
        <v>1931</v>
      </c>
      <c r="F746" s="360">
        <v>7.9</v>
      </c>
    </row>
    <row r="747" spans="2:6" ht="14">
      <c r="B747" s="358" t="s">
        <v>1932</v>
      </c>
      <c r="C747" s="359">
        <v>7.7</v>
      </c>
      <c r="D747" s="359"/>
      <c r="E747" s="359" t="s">
        <v>904</v>
      </c>
      <c r="F747" s="360">
        <v>7.9</v>
      </c>
    </row>
    <row r="748" spans="2:6" ht="14">
      <c r="B748" s="358" t="s">
        <v>1933</v>
      </c>
      <c r="C748" s="359">
        <v>7.7</v>
      </c>
      <c r="D748" s="359"/>
      <c r="E748" s="359" t="s">
        <v>397</v>
      </c>
      <c r="F748" s="360">
        <v>7.9</v>
      </c>
    </row>
    <row r="749" spans="2:6" ht="14">
      <c r="B749" s="358" t="s">
        <v>1934</v>
      </c>
      <c r="C749" s="359">
        <v>7.7</v>
      </c>
      <c r="D749" s="359"/>
      <c r="E749" s="359" t="s">
        <v>819</v>
      </c>
      <c r="F749" s="360">
        <v>7.9</v>
      </c>
    </row>
    <row r="750" spans="2:6" ht="14">
      <c r="B750" s="358" t="s">
        <v>1935</v>
      </c>
      <c r="C750" s="359">
        <v>7.7</v>
      </c>
      <c r="D750" s="359"/>
      <c r="E750" s="359" t="s">
        <v>628</v>
      </c>
      <c r="F750" s="360">
        <v>7.9</v>
      </c>
    </row>
    <row r="751" spans="2:6" ht="14">
      <c r="B751" s="358" t="s">
        <v>1936</v>
      </c>
      <c r="C751" s="359">
        <v>7.7</v>
      </c>
      <c r="D751" s="359"/>
      <c r="E751" s="359" t="s">
        <v>583</v>
      </c>
      <c r="F751" s="360">
        <v>7.9</v>
      </c>
    </row>
    <row r="752" spans="2:6" ht="14">
      <c r="B752" s="358" t="s">
        <v>1937</v>
      </c>
      <c r="C752" s="359">
        <v>7.7</v>
      </c>
      <c r="D752" s="359"/>
      <c r="E752" s="359" t="s">
        <v>1938</v>
      </c>
      <c r="F752" s="360">
        <v>7.9</v>
      </c>
    </row>
    <row r="753" spans="2:6" ht="14">
      <c r="B753" s="358" t="s">
        <v>1598</v>
      </c>
      <c r="C753" s="359">
        <v>7.6</v>
      </c>
      <c r="D753" s="359"/>
      <c r="E753" s="359" t="s">
        <v>1939</v>
      </c>
      <c r="F753" s="360">
        <v>7.9</v>
      </c>
    </row>
    <row r="754" spans="2:6" ht="14">
      <c r="B754" s="358" t="s">
        <v>1638</v>
      </c>
      <c r="C754" s="359">
        <v>7.6</v>
      </c>
      <c r="D754" s="359"/>
      <c r="E754" s="359" t="s">
        <v>1940</v>
      </c>
      <c r="F754" s="360">
        <v>7.9</v>
      </c>
    </row>
    <row r="755" spans="2:6" ht="14">
      <c r="B755" s="358" t="s">
        <v>1455</v>
      </c>
      <c r="C755" s="359">
        <v>7.6</v>
      </c>
      <c r="D755" s="359"/>
      <c r="E755" s="359" t="s">
        <v>1941</v>
      </c>
      <c r="F755" s="360">
        <v>7.8</v>
      </c>
    </row>
    <row r="756" spans="2:6" ht="14">
      <c r="B756" s="358" t="s">
        <v>1942</v>
      </c>
      <c r="C756" s="359">
        <v>7.6</v>
      </c>
      <c r="D756" s="359"/>
      <c r="E756" s="359" t="s">
        <v>1943</v>
      </c>
      <c r="F756" s="360">
        <v>7.8</v>
      </c>
    </row>
    <row r="757" spans="2:6" ht="14">
      <c r="B757" s="358" t="s">
        <v>1298</v>
      </c>
      <c r="C757" s="359">
        <v>7.6</v>
      </c>
      <c r="D757" s="359"/>
      <c r="E757" s="359" t="s">
        <v>1944</v>
      </c>
      <c r="F757" s="360">
        <v>7.8</v>
      </c>
    </row>
    <row r="758" spans="2:6" ht="14">
      <c r="B758" s="358" t="s">
        <v>1346</v>
      </c>
      <c r="C758" s="359">
        <v>7.6</v>
      </c>
      <c r="D758" s="359"/>
      <c r="E758" s="359" t="s">
        <v>1945</v>
      </c>
      <c r="F758" s="360">
        <v>7.8</v>
      </c>
    </row>
    <row r="759" spans="2:6" ht="14">
      <c r="B759" s="358" t="s">
        <v>1471</v>
      </c>
      <c r="C759" s="359">
        <v>7.6</v>
      </c>
      <c r="D759" s="359"/>
      <c r="E759" s="359" t="s">
        <v>1946</v>
      </c>
      <c r="F759" s="360">
        <v>7.8</v>
      </c>
    </row>
    <row r="760" spans="2:6" ht="14">
      <c r="B760" s="358" t="s">
        <v>1303</v>
      </c>
      <c r="C760" s="359">
        <v>7.6</v>
      </c>
      <c r="D760" s="359"/>
      <c r="E760" s="359" t="s">
        <v>1947</v>
      </c>
      <c r="F760" s="360">
        <v>7.8</v>
      </c>
    </row>
    <row r="761" spans="2:6" ht="14">
      <c r="B761" s="358" t="s">
        <v>1746</v>
      </c>
      <c r="C761" s="359">
        <v>7.6</v>
      </c>
      <c r="D761" s="359"/>
      <c r="E761" s="359" t="s">
        <v>1942</v>
      </c>
      <c r="F761" s="360">
        <v>7.8</v>
      </c>
    </row>
    <row r="762" spans="2:6" ht="14">
      <c r="B762" s="358" t="s">
        <v>1747</v>
      </c>
      <c r="C762" s="359">
        <v>7.6</v>
      </c>
      <c r="D762" s="359"/>
      <c r="E762" s="359" t="s">
        <v>1948</v>
      </c>
      <c r="F762" s="360">
        <v>7.8</v>
      </c>
    </row>
    <row r="763" spans="2:6" ht="14">
      <c r="B763" s="358" t="s">
        <v>384</v>
      </c>
      <c r="C763" s="359">
        <v>7.6</v>
      </c>
      <c r="D763" s="359"/>
      <c r="E763" s="359" t="s">
        <v>1949</v>
      </c>
      <c r="F763" s="360">
        <v>7.8</v>
      </c>
    </row>
    <row r="764" spans="2:6" ht="14">
      <c r="B764" s="358" t="s">
        <v>1950</v>
      </c>
      <c r="C764" s="359">
        <v>7.6</v>
      </c>
      <c r="D764" s="359"/>
      <c r="E764" s="359" t="s">
        <v>1951</v>
      </c>
      <c r="F764" s="360">
        <v>7.8</v>
      </c>
    </row>
    <row r="765" spans="2:6" ht="14">
      <c r="B765" s="358" t="s">
        <v>1847</v>
      </c>
      <c r="C765" s="359">
        <v>7.6</v>
      </c>
      <c r="D765" s="359"/>
      <c r="E765" s="359" t="s">
        <v>821</v>
      </c>
      <c r="F765" s="360">
        <v>7.8</v>
      </c>
    </row>
    <row r="766" spans="2:6" ht="14">
      <c r="B766" s="358" t="s">
        <v>1612</v>
      </c>
      <c r="C766" s="359">
        <v>7.6</v>
      </c>
      <c r="D766" s="359"/>
      <c r="E766" s="359" t="s">
        <v>815</v>
      </c>
      <c r="F766" s="360">
        <v>7.8</v>
      </c>
    </row>
    <row r="767" spans="2:6" ht="14">
      <c r="B767" s="358" t="s">
        <v>1819</v>
      </c>
      <c r="C767" s="359">
        <v>7.6</v>
      </c>
      <c r="D767" s="359"/>
      <c r="E767" s="359" t="s">
        <v>523</v>
      </c>
      <c r="F767" s="360">
        <v>7.8</v>
      </c>
    </row>
    <row r="768" spans="2:6" ht="14">
      <c r="B768" s="358" t="s">
        <v>1468</v>
      </c>
      <c r="C768" s="359">
        <v>7.6</v>
      </c>
      <c r="D768" s="359"/>
      <c r="E768" s="359" t="s">
        <v>425</v>
      </c>
      <c r="F768" s="360">
        <v>7.8</v>
      </c>
    </row>
    <row r="769" spans="2:6" ht="14">
      <c r="B769" s="358" t="s">
        <v>1534</v>
      </c>
      <c r="C769" s="359">
        <v>7.6</v>
      </c>
      <c r="D769" s="359"/>
      <c r="E769" s="359" t="s">
        <v>1950</v>
      </c>
      <c r="F769" s="360">
        <v>7.8</v>
      </c>
    </row>
    <row r="770" spans="2:6" ht="14">
      <c r="B770" s="358" t="s">
        <v>1256</v>
      </c>
      <c r="C770" s="359">
        <v>7.6</v>
      </c>
      <c r="D770" s="359"/>
      <c r="E770" s="359" t="s">
        <v>1952</v>
      </c>
      <c r="F770" s="360">
        <v>7.8</v>
      </c>
    </row>
    <row r="771" spans="2:6" ht="14">
      <c r="B771" s="358" t="s">
        <v>1953</v>
      </c>
      <c r="C771" s="359">
        <v>7.6</v>
      </c>
      <c r="D771" s="359"/>
      <c r="E771" s="359" t="s">
        <v>541</v>
      </c>
      <c r="F771" s="360">
        <v>7.8</v>
      </c>
    </row>
    <row r="772" spans="2:6" ht="14">
      <c r="B772" s="358" t="s">
        <v>1954</v>
      </c>
      <c r="C772" s="359">
        <v>7.6</v>
      </c>
      <c r="D772" s="359"/>
      <c r="E772" s="359" t="s">
        <v>1955</v>
      </c>
      <c r="F772" s="360">
        <v>7.8</v>
      </c>
    </row>
    <row r="773" spans="2:6" ht="14">
      <c r="B773" s="358" t="s">
        <v>1956</v>
      </c>
      <c r="C773" s="359">
        <v>7.6</v>
      </c>
      <c r="D773" s="359"/>
      <c r="E773" s="359" t="s">
        <v>1957</v>
      </c>
      <c r="F773" s="360">
        <v>7.8</v>
      </c>
    </row>
    <row r="774" spans="2:6" ht="14">
      <c r="B774" s="358" t="s">
        <v>1958</v>
      </c>
      <c r="C774" s="359">
        <v>7.6</v>
      </c>
      <c r="D774" s="359"/>
      <c r="E774" s="359" t="s">
        <v>1959</v>
      </c>
      <c r="F774" s="360">
        <v>7.8</v>
      </c>
    </row>
    <row r="775" spans="2:6" ht="14">
      <c r="B775" s="358" t="s">
        <v>1960</v>
      </c>
      <c r="C775" s="359">
        <v>7.6</v>
      </c>
      <c r="D775" s="359"/>
      <c r="E775" s="359" t="s">
        <v>1961</v>
      </c>
      <c r="F775" s="360">
        <v>7.8</v>
      </c>
    </row>
    <row r="776" spans="2:6" ht="14">
      <c r="B776" s="358" t="s">
        <v>1962</v>
      </c>
      <c r="C776" s="359">
        <v>7.6</v>
      </c>
      <c r="D776" s="359"/>
      <c r="E776" s="359" t="s">
        <v>1963</v>
      </c>
      <c r="F776" s="360">
        <v>7.8</v>
      </c>
    </row>
    <row r="777" spans="2:6" ht="14">
      <c r="B777" s="358" t="s">
        <v>1964</v>
      </c>
      <c r="C777" s="359">
        <v>7.6</v>
      </c>
      <c r="D777" s="359"/>
      <c r="E777" s="359" t="s">
        <v>1965</v>
      </c>
      <c r="F777" s="360">
        <v>7.8</v>
      </c>
    </row>
    <row r="778" spans="2:6" ht="14">
      <c r="B778" s="358" t="s">
        <v>1966</v>
      </c>
      <c r="C778" s="359">
        <v>7.6</v>
      </c>
      <c r="D778" s="359"/>
      <c r="E778" s="359" t="s">
        <v>1967</v>
      </c>
      <c r="F778" s="360">
        <v>7.7</v>
      </c>
    </row>
    <row r="779" spans="2:6" ht="14">
      <c r="B779" s="358" t="s">
        <v>1968</v>
      </c>
      <c r="C779" s="359">
        <v>7.6</v>
      </c>
      <c r="D779" s="359"/>
      <c r="E779" s="359" t="s">
        <v>1969</v>
      </c>
      <c r="F779" s="360">
        <v>7.7</v>
      </c>
    </row>
    <row r="780" spans="2:6" ht="14">
      <c r="B780" s="358" t="s">
        <v>1970</v>
      </c>
      <c r="C780" s="359">
        <v>7.6</v>
      </c>
      <c r="D780" s="359"/>
      <c r="E780" s="359" t="s">
        <v>1971</v>
      </c>
      <c r="F780" s="360">
        <v>7.7</v>
      </c>
    </row>
    <row r="781" spans="2:6" ht="14">
      <c r="B781" s="358" t="s">
        <v>1972</v>
      </c>
      <c r="C781" s="359">
        <v>7.6</v>
      </c>
      <c r="D781" s="359"/>
      <c r="E781" s="359" t="s">
        <v>1973</v>
      </c>
      <c r="F781" s="360">
        <v>7.7</v>
      </c>
    </row>
    <row r="782" spans="2:6" ht="14">
      <c r="B782" s="358" t="s">
        <v>1974</v>
      </c>
      <c r="C782" s="359">
        <v>7.6</v>
      </c>
      <c r="D782" s="359"/>
      <c r="E782" s="359" t="s">
        <v>1975</v>
      </c>
      <c r="F782" s="360">
        <v>7.7</v>
      </c>
    </row>
    <row r="783" spans="2:6" ht="14">
      <c r="B783" s="358" t="s">
        <v>1976</v>
      </c>
      <c r="C783" s="359">
        <v>7.6</v>
      </c>
      <c r="D783" s="359"/>
      <c r="E783" s="359" t="s">
        <v>1977</v>
      </c>
      <c r="F783" s="360">
        <v>7.7</v>
      </c>
    </row>
    <row r="784" spans="2:6" ht="14">
      <c r="B784" s="358" t="s">
        <v>1978</v>
      </c>
      <c r="C784" s="359">
        <v>7.5</v>
      </c>
      <c r="D784" s="359"/>
      <c r="E784" s="359" t="s">
        <v>1979</v>
      </c>
      <c r="F784" s="360">
        <v>7.7</v>
      </c>
    </row>
    <row r="785" spans="2:6" ht="14">
      <c r="B785" s="358" t="s">
        <v>1524</v>
      </c>
      <c r="C785" s="359">
        <v>7.5</v>
      </c>
      <c r="D785" s="359"/>
      <c r="E785" s="359" t="s">
        <v>1980</v>
      </c>
      <c r="F785" s="360">
        <v>7.7</v>
      </c>
    </row>
    <row r="786" spans="2:6" ht="14">
      <c r="B786" s="358" t="s">
        <v>1943</v>
      </c>
      <c r="C786" s="359">
        <v>7.5</v>
      </c>
      <c r="D786" s="359"/>
      <c r="E786" s="359" t="s">
        <v>1981</v>
      </c>
      <c r="F786" s="360">
        <v>7.7</v>
      </c>
    </row>
    <row r="787" spans="2:6" ht="14">
      <c r="B787" s="358" t="s">
        <v>1499</v>
      </c>
      <c r="C787" s="359">
        <v>7.5</v>
      </c>
      <c r="D787" s="359"/>
      <c r="E787" s="359" t="s">
        <v>1982</v>
      </c>
      <c r="F787" s="360">
        <v>7.7</v>
      </c>
    </row>
    <row r="788" spans="2:6" ht="14">
      <c r="B788" s="358" t="s">
        <v>1401</v>
      </c>
      <c r="C788" s="359">
        <v>7.5</v>
      </c>
      <c r="D788" s="359"/>
      <c r="E788" s="359" t="s">
        <v>1983</v>
      </c>
      <c r="F788" s="360">
        <v>7.7</v>
      </c>
    </row>
    <row r="789" spans="2:6" ht="14">
      <c r="B789" s="358" t="s">
        <v>1470</v>
      </c>
      <c r="C789" s="359">
        <v>7.5</v>
      </c>
      <c r="D789" s="359"/>
      <c r="E789" s="359" t="s">
        <v>720</v>
      </c>
      <c r="F789" s="360">
        <v>7.7</v>
      </c>
    </row>
    <row r="790" spans="2:6" ht="14">
      <c r="B790" s="358" t="s">
        <v>1322</v>
      </c>
      <c r="C790" s="359">
        <v>7.5</v>
      </c>
      <c r="D790" s="359"/>
      <c r="E790" s="359" t="s">
        <v>524</v>
      </c>
      <c r="F790" s="360">
        <v>7.7</v>
      </c>
    </row>
    <row r="791" spans="2:6" ht="14">
      <c r="B791" s="358" t="s">
        <v>1562</v>
      </c>
      <c r="C791" s="359">
        <v>7.5</v>
      </c>
      <c r="D791" s="359"/>
      <c r="E791" s="359" t="s">
        <v>1984</v>
      </c>
      <c r="F791" s="360">
        <v>7.7</v>
      </c>
    </row>
    <row r="792" spans="2:6" ht="14">
      <c r="B792" s="358" t="s">
        <v>1985</v>
      </c>
      <c r="C792" s="359">
        <v>7.5</v>
      </c>
      <c r="D792" s="359"/>
      <c r="E792" s="359" t="s">
        <v>1986</v>
      </c>
      <c r="F792" s="360">
        <v>7.7</v>
      </c>
    </row>
    <row r="793" spans="2:6" ht="14">
      <c r="B793" s="358" t="s">
        <v>1472</v>
      </c>
      <c r="C793" s="359">
        <v>7.5</v>
      </c>
      <c r="D793" s="359"/>
      <c r="E793" s="359" t="s">
        <v>804</v>
      </c>
      <c r="F793" s="360">
        <v>7.7</v>
      </c>
    </row>
    <row r="794" spans="2:6" ht="14">
      <c r="B794" s="358" t="s">
        <v>1449</v>
      </c>
      <c r="C794" s="359">
        <v>7.5</v>
      </c>
      <c r="D794" s="359"/>
      <c r="E794" s="359" t="s">
        <v>1987</v>
      </c>
      <c r="F794" s="360">
        <v>7.6</v>
      </c>
    </row>
    <row r="795" spans="2:6" ht="14">
      <c r="B795" s="358" t="s">
        <v>1574</v>
      </c>
      <c r="C795" s="359">
        <v>7.5</v>
      </c>
      <c r="D795" s="359"/>
      <c r="E795" s="359" t="s">
        <v>1988</v>
      </c>
      <c r="F795" s="360">
        <v>7.6</v>
      </c>
    </row>
    <row r="796" spans="2:6" ht="14">
      <c r="B796" s="358" t="s">
        <v>1989</v>
      </c>
      <c r="C796" s="359">
        <v>7.5</v>
      </c>
      <c r="D796" s="359"/>
      <c r="E796" s="359" t="s">
        <v>1990</v>
      </c>
      <c r="F796" s="360">
        <v>7.6</v>
      </c>
    </row>
    <row r="797" spans="2:6" ht="14">
      <c r="B797" s="358" t="s">
        <v>1609</v>
      </c>
      <c r="C797" s="359">
        <v>7.5</v>
      </c>
      <c r="D797" s="359"/>
      <c r="E797" s="359" t="s">
        <v>1991</v>
      </c>
      <c r="F797" s="360">
        <v>7.6</v>
      </c>
    </row>
    <row r="798" spans="2:6" ht="14">
      <c r="B798" s="358" t="s">
        <v>828</v>
      </c>
      <c r="C798" s="359">
        <v>7.5</v>
      </c>
      <c r="D798" s="359"/>
      <c r="E798" s="359" t="s">
        <v>1992</v>
      </c>
      <c r="F798" s="360">
        <v>7.6</v>
      </c>
    </row>
    <row r="799" spans="2:6" ht="14">
      <c r="B799" s="358" t="s">
        <v>559</v>
      </c>
      <c r="C799" s="359">
        <v>7.5</v>
      </c>
      <c r="D799" s="359"/>
      <c r="E799" s="359" t="s">
        <v>1993</v>
      </c>
      <c r="F799" s="360">
        <v>7.6</v>
      </c>
    </row>
    <row r="800" spans="2:6" ht="14">
      <c r="B800" s="358" t="s">
        <v>822</v>
      </c>
      <c r="C800" s="359">
        <v>7.5</v>
      </c>
      <c r="D800" s="359"/>
      <c r="E800" s="359" t="s">
        <v>1994</v>
      </c>
      <c r="F800" s="360">
        <v>7.6</v>
      </c>
    </row>
    <row r="801" spans="2:6" ht="14">
      <c r="B801" s="358" t="s">
        <v>534</v>
      </c>
      <c r="C801" s="359">
        <v>7.5</v>
      </c>
      <c r="D801" s="359"/>
      <c r="E801" s="359" t="s">
        <v>723</v>
      </c>
      <c r="F801" s="360">
        <v>7.6</v>
      </c>
    </row>
    <row r="802" spans="2:6" ht="14">
      <c r="B802" s="358" t="s">
        <v>1378</v>
      </c>
      <c r="C802" s="359">
        <v>7.5</v>
      </c>
      <c r="D802" s="359"/>
      <c r="E802" s="359" t="s">
        <v>528</v>
      </c>
      <c r="F802" s="360">
        <v>7.6</v>
      </c>
    </row>
    <row r="803" spans="2:6" ht="14">
      <c r="B803" s="358" t="s">
        <v>1995</v>
      </c>
      <c r="C803" s="359">
        <v>7.5</v>
      </c>
      <c r="D803" s="359"/>
      <c r="E803" s="359" t="s">
        <v>807</v>
      </c>
      <c r="F803" s="360">
        <v>7.6</v>
      </c>
    </row>
    <row r="804" spans="2:6" ht="14">
      <c r="B804" s="358" t="s">
        <v>1996</v>
      </c>
      <c r="C804" s="359">
        <v>7.5</v>
      </c>
      <c r="D804" s="359"/>
      <c r="E804" s="359" t="s">
        <v>1997</v>
      </c>
      <c r="F804" s="360">
        <v>7.6</v>
      </c>
    </row>
    <row r="805" spans="2:6" ht="14">
      <c r="B805" s="358" t="s">
        <v>1998</v>
      </c>
      <c r="C805" s="359">
        <v>7.5</v>
      </c>
      <c r="D805" s="359"/>
      <c r="E805" s="359" t="s">
        <v>1999</v>
      </c>
      <c r="F805" s="360">
        <v>7.6</v>
      </c>
    </row>
    <row r="806" spans="2:6" ht="14">
      <c r="B806" s="358" t="s">
        <v>2000</v>
      </c>
      <c r="C806" s="359">
        <v>7.5</v>
      </c>
      <c r="D806" s="359"/>
      <c r="E806" s="359" t="s">
        <v>2001</v>
      </c>
      <c r="F806" s="360">
        <v>7.6</v>
      </c>
    </row>
    <row r="807" spans="2:6" ht="14">
      <c r="B807" s="358" t="s">
        <v>2002</v>
      </c>
      <c r="C807" s="359">
        <v>7.5</v>
      </c>
      <c r="D807" s="359"/>
      <c r="E807" s="359" t="s">
        <v>1978</v>
      </c>
      <c r="F807" s="360">
        <v>7.5</v>
      </c>
    </row>
    <row r="808" spans="2:6" ht="14">
      <c r="B808" s="358" t="s">
        <v>2003</v>
      </c>
      <c r="C808" s="359">
        <v>7.5</v>
      </c>
      <c r="D808" s="359"/>
      <c r="E808" s="359" t="s">
        <v>2004</v>
      </c>
      <c r="F808" s="360">
        <v>7.5</v>
      </c>
    </row>
    <row r="809" spans="2:6" ht="14">
      <c r="B809" s="358" t="s">
        <v>2005</v>
      </c>
      <c r="C809" s="359">
        <v>7.5</v>
      </c>
      <c r="D809" s="359"/>
      <c r="E809" s="359" t="s">
        <v>2006</v>
      </c>
      <c r="F809" s="360">
        <v>7.5</v>
      </c>
    </row>
    <row r="810" spans="2:6" ht="14">
      <c r="B810" s="358" t="s">
        <v>2007</v>
      </c>
      <c r="C810" s="359">
        <v>7.5</v>
      </c>
      <c r="D810" s="359"/>
      <c r="E810" s="359" t="s">
        <v>2008</v>
      </c>
      <c r="F810" s="360">
        <v>7.5</v>
      </c>
    </row>
    <row r="811" spans="2:6" ht="14">
      <c r="B811" s="358" t="s">
        <v>2009</v>
      </c>
      <c r="C811" s="359">
        <v>7.5</v>
      </c>
      <c r="D811" s="359"/>
      <c r="E811" s="359" t="s">
        <v>2010</v>
      </c>
      <c r="F811" s="360">
        <v>7.5</v>
      </c>
    </row>
    <row r="812" spans="2:6" ht="14">
      <c r="B812" s="358" t="s">
        <v>2011</v>
      </c>
      <c r="C812" s="359">
        <v>7.5</v>
      </c>
      <c r="D812" s="359"/>
      <c r="E812" s="359" t="s">
        <v>2012</v>
      </c>
      <c r="F812" s="360">
        <v>7.5</v>
      </c>
    </row>
    <row r="813" spans="2:6" ht="14">
      <c r="B813" s="358" t="s">
        <v>2013</v>
      </c>
      <c r="C813" s="359">
        <v>7.5</v>
      </c>
      <c r="D813" s="359"/>
      <c r="E813" s="359" t="s">
        <v>2014</v>
      </c>
      <c r="F813" s="360">
        <v>7.5</v>
      </c>
    </row>
    <row r="814" spans="2:6" ht="14">
      <c r="B814" s="358" t="s">
        <v>2015</v>
      </c>
      <c r="C814" s="359">
        <v>7.5</v>
      </c>
      <c r="D814" s="359"/>
      <c r="E814" s="359" t="s">
        <v>2016</v>
      </c>
      <c r="F814" s="360">
        <v>7.5</v>
      </c>
    </row>
    <row r="815" spans="2:6" ht="14">
      <c r="B815" s="358" t="s">
        <v>2017</v>
      </c>
      <c r="C815" s="359">
        <v>7.5</v>
      </c>
      <c r="D815" s="359"/>
      <c r="E815" s="359" t="s">
        <v>2018</v>
      </c>
      <c r="F815" s="360">
        <v>7.5</v>
      </c>
    </row>
    <row r="816" spans="2:6" ht="14">
      <c r="B816" s="358" t="s">
        <v>2019</v>
      </c>
      <c r="C816" s="359">
        <v>7.5</v>
      </c>
      <c r="D816" s="359"/>
      <c r="E816" s="359" t="s">
        <v>2020</v>
      </c>
      <c r="F816" s="360">
        <v>7.5</v>
      </c>
    </row>
    <row r="817" spans="2:6" ht="14">
      <c r="B817" s="358" t="s">
        <v>2021</v>
      </c>
      <c r="C817" s="359">
        <v>7.5</v>
      </c>
      <c r="D817" s="359"/>
      <c r="E817" s="359" t="s">
        <v>2022</v>
      </c>
      <c r="F817" s="360">
        <v>7.5</v>
      </c>
    </row>
    <row r="818" spans="2:6" ht="14">
      <c r="B818" s="358" t="s">
        <v>2023</v>
      </c>
      <c r="C818" s="359">
        <v>7.5</v>
      </c>
      <c r="D818" s="359"/>
      <c r="E818" s="359" t="s">
        <v>2024</v>
      </c>
      <c r="F818" s="360">
        <v>7.5</v>
      </c>
    </row>
    <row r="819" spans="2:6" ht="14">
      <c r="B819" s="358" t="s">
        <v>2025</v>
      </c>
      <c r="C819" s="359">
        <v>7.5</v>
      </c>
      <c r="D819" s="359"/>
      <c r="E819" s="359" t="s">
        <v>2026</v>
      </c>
      <c r="F819" s="360">
        <v>7.5</v>
      </c>
    </row>
    <row r="820" spans="2:6" ht="14">
      <c r="B820" s="358" t="s">
        <v>2027</v>
      </c>
      <c r="C820" s="359">
        <v>7.5</v>
      </c>
      <c r="D820" s="359"/>
      <c r="E820" s="359" t="s">
        <v>2028</v>
      </c>
      <c r="F820" s="360">
        <v>7.5</v>
      </c>
    </row>
    <row r="821" spans="2:6" ht="14">
      <c r="B821" s="358" t="s">
        <v>1661</v>
      </c>
      <c r="C821" s="359">
        <v>7.4</v>
      </c>
      <c r="D821" s="359"/>
      <c r="E821" s="359" t="s">
        <v>2029</v>
      </c>
      <c r="F821" s="360">
        <v>7.5</v>
      </c>
    </row>
    <row r="822" spans="2:6" ht="14">
      <c r="B822" s="358" t="s">
        <v>1617</v>
      </c>
      <c r="C822" s="359">
        <v>7.4</v>
      </c>
      <c r="D822" s="359"/>
      <c r="E822" s="359" t="s">
        <v>822</v>
      </c>
      <c r="F822" s="360">
        <v>7.5</v>
      </c>
    </row>
    <row r="823" spans="2:6" ht="14">
      <c r="B823" s="358" t="s">
        <v>1429</v>
      </c>
      <c r="C823" s="359">
        <v>7.4</v>
      </c>
      <c r="D823" s="359"/>
      <c r="E823" s="359" t="s">
        <v>2030</v>
      </c>
      <c r="F823" s="360">
        <v>7.5</v>
      </c>
    </row>
    <row r="824" spans="2:6" ht="14">
      <c r="B824" s="358" t="s">
        <v>1645</v>
      </c>
      <c r="C824" s="359">
        <v>7.4</v>
      </c>
      <c r="D824" s="359"/>
      <c r="E824" s="359" t="s">
        <v>2031</v>
      </c>
      <c r="F824" s="360">
        <v>7.5</v>
      </c>
    </row>
    <row r="825" spans="2:6" ht="14">
      <c r="B825" s="358" t="s">
        <v>1735</v>
      </c>
      <c r="C825" s="359">
        <v>7.4</v>
      </c>
      <c r="D825" s="359"/>
      <c r="E825" s="359" t="s">
        <v>2032</v>
      </c>
      <c r="F825" s="360">
        <v>7.5</v>
      </c>
    </row>
    <row r="826" spans="2:6" ht="14">
      <c r="B826" s="358" t="s">
        <v>1481</v>
      </c>
      <c r="C826" s="359">
        <v>7.4</v>
      </c>
      <c r="D826" s="359"/>
      <c r="E826" s="359" t="s">
        <v>2033</v>
      </c>
      <c r="F826" s="360">
        <v>7.4</v>
      </c>
    </row>
    <row r="827" spans="2:6" ht="14">
      <c r="B827" s="358" t="s">
        <v>2034</v>
      </c>
      <c r="C827" s="359">
        <v>7.4</v>
      </c>
      <c r="D827" s="359"/>
      <c r="E827" s="359" t="s">
        <v>2035</v>
      </c>
      <c r="F827" s="360">
        <v>7.4</v>
      </c>
    </row>
    <row r="828" spans="2:6" ht="14">
      <c r="B828" s="358" t="s">
        <v>1538</v>
      </c>
      <c r="C828" s="359">
        <v>7.4</v>
      </c>
      <c r="D828" s="359"/>
      <c r="E828" s="359" t="s">
        <v>2036</v>
      </c>
      <c r="F828" s="360">
        <v>7.4</v>
      </c>
    </row>
    <row r="829" spans="2:6" ht="14">
      <c r="B829" s="358" t="s">
        <v>1565</v>
      </c>
      <c r="C829" s="359">
        <v>7.4</v>
      </c>
      <c r="D829" s="359"/>
      <c r="E829" s="359" t="s">
        <v>2037</v>
      </c>
      <c r="F829" s="360">
        <v>7.4</v>
      </c>
    </row>
    <row r="830" spans="2:6" ht="14">
      <c r="B830" s="358" t="s">
        <v>2038</v>
      </c>
      <c r="C830" s="359">
        <v>7.4</v>
      </c>
      <c r="D830" s="359"/>
      <c r="E830" s="359" t="s">
        <v>2039</v>
      </c>
      <c r="F830" s="360">
        <v>7.4</v>
      </c>
    </row>
    <row r="831" spans="2:6" ht="14">
      <c r="B831" s="358" t="s">
        <v>1541</v>
      </c>
      <c r="C831" s="359">
        <v>7.4</v>
      </c>
      <c r="D831" s="359"/>
      <c r="E831" s="359" t="s">
        <v>2040</v>
      </c>
      <c r="F831" s="360">
        <v>7.4</v>
      </c>
    </row>
    <row r="832" spans="2:6" ht="14">
      <c r="B832" s="358" t="s">
        <v>1592</v>
      </c>
      <c r="C832" s="359">
        <v>7.4</v>
      </c>
      <c r="D832" s="359"/>
      <c r="E832" s="359" t="s">
        <v>2041</v>
      </c>
      <c r="F832" s="360">
        <v>7.4</v>
      </c>
    </row>
    <row r="833" spans="2:6" ht="14">
      <c r="B833" s="358" t="s">
        <v>2042</v>
      </c>
      <c r="C833" s="359">
        <v>7.4</v>
      </c>
      <c r="D833" s="359"/>
      <c r="E833" s="359" t="s">
        <v>2043</v>
      </c>
      <c r="F833" s="360">
        <v>7.4</v>
      </c>
    </row>
    <row r="834" spans="2:6" ht="14">
      <c r="B834" s="358" t="s">
        <v>360</v>
      </c>
      <c r="C834" s="359">
        <v>7.4</v>
      </c>
      <c r="D834" s="359"/>
      <c r="E834" s="359" t="s">
        <v>2044</v>
      </c>
      <c r="F834" s="360">
        <v>7.4</v>
      </c>
    </row>
    <row r="835" spans="2:6" ht="14">
      <c r="B835" s="358" t="s">
        <v>1416</v>
      </c>
      <c r="C835" s="359">
        <v>7.4</v>
      </c>
      <c r="D835" s="359"/>
      <c r="E835" s="359" t="s">
        <v>2045</v>
      </c>
      <c r="F835" s="360">
        <v>7.4</v>
      </c>
    </row>
    <row r="836" spans="2:6" ht="14">
      <c r="B836" s="358" t="s">
        <v>618</v>
      </c>
      <c r="C836" s="359">
        <v>7.4</v>
      </c>
      <c r="D836" s="359"/>
      <c r="E836" s="359" t="s">
        <v>407</v>
      </c>
      <c r="F836" s="360">
        <v>7.4</v>
      </c>
    </row>
    <row r="837" spans="2:6" ht="14">
      <c r="B837" s="358" t="s">
        <v>511</v>
      </c>
      <c r="C837" s="359">
        <v>7.4</v>
      </c>
      <c r="D837" s="359"/>
      <c r="E837" s="359" t="s">
        <v>2046</v>
      </c>
      <c r="F837" s="360">
        <v>7.4</v>
      </c>
    </row>
    <row r="838" spans="2:6" ht="14">
      <c r="B838" s="358" t="s">
        <v>1554</v>
      </c>
      <c r="C838" s="359">
        <v>7.4</v>
      </c>
      <c r="D838" s="359"/>
      <c r="E838" s="359" t="s">
        <v>2047</v>
      </c>
      <c r="F838" s="360">
        <v>7.3</v>
      </c>
    </row>
    <row r="839" spans="2:6" ht="14">
      <c r="B839" s="358" t="s">
        <v>2048</v>
      </c>
      <c r="C839" s="359">
        <v>7.4</v>
      </c>
      <c r="D839" s="359"/>
      <c r="E839" s="359" t="s">
        <v>2049</v>
      </c>
      <c r="F839" s="360">
        <v>7.3</v>
      </c>
    </row>
    <row r="840" spans="2:6" ht="14">
      <c r="B840" s="358" t="s">
        <v>2050</v>
      </c>
      <c r="C840" s="359">
        <v>7.4</v>
      </c>
      <c r="D840" s="359"/>
      <c r="E840" s="359" t="s">
        <v>2051</v>
      </c>
      <c r="F840" s="360">
        <v>7.3</v>
      </c>
    </row>
    <row r="841" spans="2:6" ht="14">
      <c r="B841" s="358" t="s">
        <v>2052</v>
      </c>
      <c r="C841" s="359">
        <v>7.4</v>
      </c>
      <c r="D841" s="359"/>
      <c r="E841" s="359" t="s">
        <v>2053</v>
      </c>
      <c r="F841" s="360">
        <v>7.3</v>
      </c>
    </row>
    <row r="842" spans="2:6" ht="14">
      <c r="B842" s="358" t="s">
        <v>2054</v>
      </c>
      <c r="C842" s="359">
        <v>7.4</v>
      </c>
      <c r="D842" s="359"/>
      <c r="E842" s="359" t="s">
        <v>2055</v>
      </c>
      <c r="F842" s="360">
        <v>7.3</v>
      </c>
    </row>
    <row r="843" spans="2:6" ht="14">
      <c r="B843" s="358" t="s">
        <v>2056</v>
      </c>
      <c r="C843" s="359">
        <v>7.4</v>
      </c>
      <c r="D843" s="359"/>
      <c r="E843" s="359" t="s">
        <v>2057</v>
      </c>
      <c r="F843" s="360">
        <v>7.3</v>
      </c>
    </row>
    <row r="844" spans="2:6" ht="14">
      <c r="B844" s="358" t="s">
        <v>2058</v>
      </c>
      <c r="C844" s="359">
        <v>7.4</v>
      </c>
      <c r="D844" s="359"/>
      <c r="E844" s="359" t="s">
        <v>802</v>
      </c>
      <c r="F844" s="360">
        <v>7.3</v>
      </c>
    </row>
    <row r="845" spans="2:6" ht="14">
      <c r="B845" s="358" t="s">
        <v>2059</v>
      </c>
      <c r="C845" s="359">
        <v>7.4</v>
      </c>
      <c r="D845" s="359"/>
      <c r="E845" s="359" t="s">
        <v>369</v>
      </c>
      <c r="F845" s="360">
        <v>7.3</v>
      </c>
    </row>
    <row r="846" spans="2:6" ht="14">
      <c r="B846" s="358" t="s">
        <v>1495</v>
      </c>
      <c r="C846" s="359">
        <v>7.3</v>
      </c>
      <c r="D846" s="359"/>
      <c r="E846" s="359" t="s">
        <v>2060</v>
      </c>
      <c r="F846" s="360">
        <v>7.3</v>
      </c>
    </row>
    <row r="847" spans="2:6" ht="14">
      <c r="B847" s="358" t="s">
        <v>1441</v>
      </c>
      <c r="C847" s="359">
        <v>7.3</v>
      </c>
      <c r="D847" s="359"/>
      <c r="E847" s="359" t="s">
        <v>2061</v>
      </c>
      <c r="F847" s="360">
        <v>7.3</v>
      </c>
    </row>
    <row r="848" spans="2:6" ht="14">
      <c r="B848" s="358" t="s">
        <v>2062</v>
      </c>
      <c r="C848" s="359">
        <v>7.3</v>
      </c>
      <c r="D848" s="359"/>
      <c r="E848" s="359" t="s">
        <v>2063</v>
      </c>
      <c r="F848" s="360">
        <v>7.3</v>
      </c>
    </row>
    <row r="849" spans="2:6" ht="14">
      <c r="B849" s="358" t="s">
        <v>1479</v>
      </c>
      <c r="C849" s="359">
        <v>7.3</v>
      </c>
      <c r="D849" s="359"/>
      <c r="E849" s="359" t="s">
        <v>2064</v>
      </c>
      <c r="F849" s="360">
        <v>7.3</v>
      </c>
    </row>
    <row r="850" spans="2:6" ht="14">
      <c r="B850" s="358" t="s">
        <v>1386</v>
      </c>
      <c r="C850" s="359">
        <v>7.3</v>
      </c>
      <c r="D850" s="359"/>
      <c r="E850" s="359" t="s">
        <v>2065</v>
      </c>
      <c r="F850" s="360">
        <v>7.2</v>
      </c>
    </row>
    <row r="851" spans="2:6" ht="14">
      <c r="B851" s="358" t="s">
        <v>1339</v>
      </c>
      <c r="C851" s="359">
        <v>7.3</v>
      </c>
      <c r="D851" s="359"/>
      <c r="E851" s="359" t="s">
        <v>2066</v>
      </c>
      <c r="F851" s="360">
        <v>7.2</v>
      </c>
    </row>
    <row r="852" spans="2:6" ht="14">
      <c r="B852" s="358" t="s">
        <v>1708</v>
      </c>
      <c r="C852" s="359">
        <v>7.3</v>
      </c>
      <c r="D852" s="359"/>
      <c r="E852" s="359" t="s">
        <v>2067</v>
      </c>
      <c r="F852" s="360">
        <v>7.2</v>
      </c>
    </row>
    <row r="853" spans="2:6" ht="14">
      <c r="B853" s="358" t="s">
        <v>396</v>
      </c>
      <c r="C853" s="359">
        <v>7.3</v>
      </c>
      <c r="D853" s="359"/>
      <c r="E853" s="359" t="s">
        <v>2068</v>
      </c>
      <c r="F853" s="360">
        <v>7.2</v>
      </c>
    </row>
    <row r="854" spans="2:6" ht="14">
      <c r="B854" s="358" t="s">
        <v>508</v>
      </c>
      <c r="C854" s="359">
        <v>7.3</v>
      </c>
      <c r="D854" s="359"/>
      <c r="E854" s="359" t="s">
        <v>2069</v>
      </c>
      <c r="F854" s="360">
        <v>7.2</v>
      </c>
    </row>
    <row r="855" spans="2:6" ht="14">
      <c r="B855" s="358" t="s">
        <v>713</v>
      </c>
      <c r="C855" s="359">
        <v>7.3</v>
      </c>
      <c r="D855" s="359"/>
      <c r="E855" s="359" t="s">
        <v>2070</v>
      </c>
      <c r="F855" s="360">
        <v>7.2</v>
      </c>
    </row>
    <row r="856" spans="2:6" ht="14">
      <c r="B856" s="358" t="s">
        <v>1576</v>
      </c>
      <c r="C856" s="359">
        <v>7.3</v>
      </c>
      <c r="D856" s="359"/>
      <c r="E856" s="359" t="s">
        <v>2071</v>
      </c>
      <c r="F856" s="360">
        <v>7.2</v>
      </c>
    </row>
    <row r="857" spans="2:6" ht="14">
      <c r="B857" s="358" t="s">
        <v>1810</v>
      </c>
      <c r="C857" s="359">
        <v>7.3</v>
      </c>
      <c r="D857" s="359"/>
      <c r="E857" s="359" t="s">
        <v>2072</v>
      </c>
      <c r="F857" s="360">
        <v>7.2</v>
      </c>
    </row>
    <row r="858" spans="2:6" ht="14">
      <c r="B858" s="358" t="s">
        <v>1570</v>
      </c>
      <c r="C858" s="359">
        <v>7.3</v>
      </c>
      <c r="D858" s="359"/>
      <c r="E858" s="359" t="s">
        <v>2073</v>
      </c>
      <c r="F858" s="360">
        <v>7.2</v>
      </c>
    </row>
    <row r="859" spans="2:6" ht="14">
      <c r="B859" s="358" t="s">
        <v>2074</v>
      </c>
      <c r="C859" s="359">
        <v>7.3</v>
      </c>
      <c r="D859" s="359"/>
      <c r="E859" s="359" t="s">
        <v>2075</v>
      </c>
      <c r="F859" s="360">
        <v>7.2</v>
      </c>
    </row>
    <row r="860" spans="2:6" ht="14">
      <c r="B860" s="358" t="s">
        <v>2076</v>
      </c>
      <c r="C860" s="359">
        <v>7.3</v>
      </c>
      <c r="D860" s="359"/>
      <c r="E860" s="359" t="s">
        <v>501</v>
      </c>
      <c r="F860" s="360">
        <v>7.2</v>
      </c>
    </row>
    <row r="861" spans="2:6" ht="14">
      <c r="B861" s="358" t="s">
        <v>2077</v>
      </c>
      <c r="C861" s="359">
        <v>7.3</v>
      </c>
      <c r="D861" s="359"/>
      <c r="E861" s="359" t="s">
        <v>3</v>
      </c>
      <c r="F861" s="360">
        <v>7.2</v>
      </c>
    </row>
    <row r="862" spans="2:6" ht="14">
      <c r="B862" s="358" t="s">
        <v>2078</v>
      </c>
      <c r="C862" s="359">
        <v>7.3</v>
      </c>
      <c r="D862" s="359"/>
      <c r="E862" s="359" t="s">
        <v>621</v>
      </c>
      <c r="F862" s="360">
        <v>7.2</v>
      </c>
    </row>
    <row r="863" spans="2:6" ht="14">
      <c r="B863" s="358" t="s">
        <v>2079</v>
      </c>
      <c r="C863" s="359">
        <v>7.3</v>
      </c>
      <c r="D863" s="359"/>
      <c r="E863" s="359" t="s">
        <v>2080</v>
      </c>
      <c r="F863" s="360">
        <v>7.2</v>
      </c>
    </row>
    <row r="864" spans="2:6" ht="14">
      <c r="B864" s="358" t="s">
        <v>2081</v>
      </c>
      <c r="C864" s="359">
        <v>7.3</v>
      </c>
      <c r="D864" s="359"/>
      <c r="E864" s="359" t="s">
        <v>2082</v>
      </c>
      <c r="F864" s="360">
        <v>7.2</v>
      </c>
    </row>
    <row r="865" spans="2:6" ht="14">
      <c r="B865" s="358" t="s">
        <v>2083</v>
      </c>
      <c r="C865" s="359">
        <v>7.3</v>
      </c>
      <c r="D865" s="359"/>
      <c r="E865" s="359" t="s">
        <v>2084</v>
      </c>
      <c r="F865" s="360">
        <v>7.2</v>
      </c>
    </row>
    <row r="866" spans="2:6" ht="14">
      <c r="B866" s="358" t="s">
        <v>2085</v>
      </c>
      <c r="C866" s="359">
        <v>7.3</v>
      </c>
      <c r="D866" s="359"/>
      <c r="E866" s="359" t="s">
        <v>2086</v>
      </c>
      <c r="F866" s="360">
        <v>7.2</v>
      </c>
    </row>
    <row r="867" spans="2:6" ht="14">
      <c r="B867" s="358" t="s">
        <v>2087</v>
      </c>
      <c r="C867" s="359">
        <v>7.3</v>
      </c>
      <c r="D867" s="359"/>
      <c r="E867" s="359" t="s">
        <v>2088</v>
      </c>
      <c r="F867" s="360">
        <v>7.1</v>
      </c>
    </row>
    <row r="868" spans="2:6" ht="14">
      <c r="B868" s="358" t="s">
        <v>2089</v>
      </c>
      <c r="C868" s="359">
        <v>7.3</v>
      </c>
      <c r="D868" s="359"/>
      <c r="E868" s="359" t="s">
        <v>2090</v>
      </c>
      <c r="F868" s="360">
        <v>7.1</v>
      </c>
    </row>
    <row r="869" spans="2:6" ht="14">
      <c r="B869" s="358" t="s">
        <v>2091</v>
      </c>
      <c r="C869" s="359">
        <v>7.3</v>
      </c>
      <c r="D869" s="359"/>
      <c r="E869" s="359" t="s">
        <v>2092</v>
      </c>
      <c r="F869" s="360">
        <v>7.1</v>
      </c>
    </row>
    <row r="870" spans="2:6" ht="14">
      <c r="B870" s="358" t="s">
        <v>2093</v>
      </c>
      <c r="C870" s="359">
        <v>7.3</v>
      </c>
      <c r="D870" s="359"/>
      <c r="E870" s="359" t="s">
        <v>2094</v>
      </c>
      <c r="F870" s="360">
        <v>7.1</v>
      </c>
    </row>
    <row r="871" spans="2:6" ht="14">
      <c r="B871" s="358" t="s">
        <v>2095</v>
      </c>
      <c r="C871" s="359">
        <v>7.3</v>
      </c>
      <c r="D871" s="359"/>
      <c r="E871" s="359" t="s">
        <v>2096</v>
      </c>
      <c r="F871" s="360">
        <v>7.1</v>
      </c>
    </row>
    <row r="872" spans="2:6" ht="14">
      <c r="B872" s="358" t="s">
        <v>2097</v>
      </c>
      <c r="C872" s="359">
        <v>7.3</v>
      </c>
      <c r="D872" s="359"/>
      <c r="E872" s="359" t="s">
        <v>503</v>
      </c>
      <c r="F872" s="360">
        <v>7.1</v>
      </c>
    </row>
    <row r="873" spans="2:6" ht="14">
      <c r="B873" s="358" t="s">
        <v>2098</v>
      </c>
      <c r="C873" s="359">
        <v>7.3</v>
      </c>
      <c r="D873" s="359"/>
      <c r="E873" s="359" t="s">
        <v>2099</v>
      </c>
      <c r="F873" s="360">
        <v>7.1</v>
      </c>
    </row>
    <row r="874" spans="2:6" ht="14">
      <c r="B874" s="358" t="s">
        <v>2100</v>
      </c>
      <c r="C874" s="359">
        <v>7.3</v>
      </c>
      <c r="D874" s="359"/>
      <c r="E874" s="359" t="s">
        <v>2101</v>
      </c>
      <c r="F874" s="360">
        <v>7.1</v>
      </c>
    </row>
    <row r="875" spans="2:6" ht="14">
      <c r="B875" s="358" t="s">
        <v>2102</v>
      </c>
      <c r="C875" s="359">
        <v>7.3</v>
      </c>
      <c r="D875" s="359"/>
      <c r="E875" s="359" t="s">
        <v>2103</v>
      </c>
      <c r="F875" s="360">
        <v>7.1</v>
      </c>
    </row>
    <row r="876" spans="2:6" ht="14">
      <c r="B876" s="358" t="s">
        <v>2104</v>
      </c>
      <c r="C876" s="359">
        <v>7.3</v>
      </c>
      <c r="D876" s="359"/>
      <c r="E876" s="359" t="s">
        <v>2105</v>
      </c>
      <c r="F876" s="360">
        <v>7.1</v>
      </c>
    </row>
    <row r="877" spans="2:6" ht="14">
      <c r="B877" s="358" t="s">
        <v>1497</v>
      </c>
      <c r="C877" s="359">
        <v>7.2</v>
      </c>
      <c r="D877" s="359"/>
      <c r="E877" s="359" t="s">
        <v>2106</v>
      </c>
      <c r="F877" s="360">
        <v>7</v>
      </c>
    </row>
    <row r="878" spans="2:6" ht="14">
      <c r="B878" s="358" t="s">
        <v>1679</v>
      </c>
      <c r="C878" s="359">
        <v>7.2</v>
      </c>
      <c r="D878" s="359"/>
      <c r="E878" s="359" t="s">
        <v>2107</v>
      </c>
      <c r="F878" s="360">
        <v>7</v>
      </c>
    </row>
    <row r="879" spans="2:6" ht="14">
      <c r="B879" s="358" t="s">
        <v>1536</v>
      </c>
      <c r="C879" s="359">
        <v>7.2</v>
      </c>
      <c r="D879" s="359"/>
      <c r="E879" s="359" t="s">
        <v>2108</v>
      </c>
      <c r="F879" s="360">
        <v>7</v>
      </c>
    </row>
    <row r="880" spans="2:6" ht="14">
      <c r="B880" s="358" t="s">
        <v>1822</v>
      </c>
      <c r="C880" s="359">
        <v>7.2</v>
      </c>
      <c r="D880" s="359"/>
      <c r="E880" s="359" t="s">
        <v>2109</v>
      </c>
      <c r="F880" s="360">
        <v>7</v>
      </c>
    </row>
    <row r="881" spans="2:6" ht="14">
      <c r="B881" s="358" t="s">
        <v>1860</v>
      </c>
      <c r="C881" s="359">
        <v>7.2</v>
      </c>
      <c r="D881" s="359"/>
      <c r="E881" s="359" t="s">
        <v>2110</v>
      </c>
      <c r="F881" s="360">
        <v>7</v>
      </c>
    </row>
    <row r="882" spans="2:6" ht="14">
      <c r="B882" s="358" t="s">
        <v>2111</v>
      </c>
      <c r="C882" s="359">
        <v>7.2</v>
      </c>
      <c r="D882" s="359"/>
      <c r="E882" s="359" t="s">
        <v>2112</v>
      </c>
      <c r="F882" s="360">
        <v>7</v>
      </c>
    </row>
    <row r="883" spans="2:6" ht="14">
      <c r="B883" s="358" t="s">
        <v>1646</v>
      </c>
      <c r="C883" s="359">
        <v>7.2</v>
      </c>
      <c r="D883" s="359"/>
      <c r="E883" s="359" t="s">
        <v>2113</v>
      </c>
      <c r="F883" s="360">
        <v>7</v>
      </c>
    </row>
    <row r="884" spans="2:6" ht="14">
      <c r="B884" s="358" t="s">
        <v>1509</v>
      </c>
      <c r="C884" s="359">
        <v>7.2</v>
      </c>
      <c r="D884" s="359"/>
      <c r="E884" s="359" t="s">
        <v>2114</v>
      </c>
      <c r="F884" s="360">
        <v>7</v>
      </c>
    </row>
    <row r="885" spans="2:6" ht="14">
      <c r="B885" s="358" t="s">
        <v>1703</v>
      </c>
      <c r="C885" s="359">
        <v>7.2</v>
      </c>
      <c r="D885" s="359"/>
      <c r="E885" s="359" t="s">
        <v>2115</v>
      </c>
      <c r="F885" s="360">
        <v>7</v>
      </c>
    </row>
    <row r="886" spans="2:6" ht="14">
      <c r="B886" s="358" t="s">
        <v>1485</v>
      </c>
      <c r="C886" s="359">
        <v>7.2</v>
      </c>
      <c r="D886" s="359"/>
      <c r="E886" s="359" t="s">
        <v>2116</v>
      </c>
      <c r="F886" s="360">
        <v>7</v>
      </c>
    </row>
    <row r="887" spans="2:6" ht="14">
      <c r="B887" s="358" t="s">
        <v>1994</v>
      </c>
      <c r="C887" s="359">
        <v>7.2</v>
      </c>
      <c r="D887" s="359"/>
      <c r="E887" s="359" t="s">
        <v>2117</v>
      </c>
      <c r="F887" s="360">
        <v>7</v>
      </c>
    </row>
    <row r="888" spans="2:6" ht="14">
      <c r="B888" s="358" t="s">
        <v>821</v>
      </c>
      <c r="C888" s="359">
        <v>7.2</v>
      </c>
      <c r="D888" s="359"/>
      <c r="E888" s="359" t="s">
        <v>2118</v>
      </c>
      <c r="F888" s="360">
        <v>7</v>
      </c>
    </row>
    <row r="889" spans="2:6" ht="14">
      <c r="B889" s="358" t="s">
        <v>1748</v>
      </c>
      <c r="C889" s="359">
        <v>7.2</v>
      </c>
      <c r="D889" s="359"/>
      <c r="E889" s="359" t="s">
        <v>2119</v>
      </c>
      <c r="F889" s="360">
        <v>7</v>
      </c>
    </row>
    <row r="890" spans="2:6" ht="14">
      <c r="B890" s="358" t="s">
        <v>1952</v>
      </c>
      <c r="C890" s="359">
        <v>7.2</v>
      </c>
      <c r="D890" s="359"/>
      <c r="E890" s="359" t="s">
        <v>649</v>
      </c>
      <c r="F890" s="360">
        <v>7</v>
      </c>
    </row>
    <row r="891" spans="2:6" ht="14">
      <c r="B891" s="358" t="s">
        <v>2120</v>
      </c>
      <c r="C891" s="359">
        <v>7.2</v>
      </c>
      <c r="D891" s="359"/>
      <c r="E891" s="359" t="s">
        <v>2121</v>
      </c>
      <c r="F891" s="360">
        <v>7</v>
      </c>
    </row>
    <row r="892" spans="2:6" ht="14">
      <c r="B892" s="358" t="s">
        <v>1614</v>
      </c>
      <c r="C892" s="359">
        <v>7.2</v>
      </c>
      <c r="D892" s="359"/>
      <c r="E892" s="359" t="s">
        <v>2122</v>
      </c>
      <c r="F892" s="360">
        <v>7</v>
      </c>
    </row>
    <row r="893" spans="2:6" ht="14">
      <c r="B893" s="358" t="s">
        <v>1888</v>
      </c>
      <c r="C893" s="359">
        <v>7.2</v>
      </c>
      <c r="D893" s="359"/>
      <c r="E893" s="359" t="s">
        <v>2123</v>
      </c>
      <c r="F893" s="360">
        <v>7</v>
      </c>
    </row>
    <row r="894" spans="2:6" ht="14">
      <c r="B894" s="358" t="s">
        <v>2124</v>
      </c>
      <c r="C894" s="359">
        <v>7.2</v>
      </c>
      <c r="D894" s="359"/>
      <c r="E894" s="359" t="s">
        <v>2125</v>
      </c>
      <c r="F894" s="360">
        <v>6.9</v>
      </c>
    </row>
    <row r="895" spans="2:6" ht="14">
      <c r="B895" s="358" t="s">
        <v>2126</v>
      </c>
      <c r="C895" s="359">
        <v>7.2</v>
      </c>
      <c r="D895" s="359"/>
      <c r="E895" s="359" t="s">
        <v>2127</v>
      </c>
      <c r="F895" s="360">
        <v>6.9</v>
      </c>
    </row>
    <row r="896" spans="2:6" ht="14">
      <c r="B896" s="358" t="s">
        <v>2128</v>
      </c>
      <c r="C896" s="359">
        <v>7.2</v>
      </c>
      <c r="D896" s="359"/>
      <c r="E896" s="359" t="s">
        <v>2129</v>
      </c>
      <c r="F896" s="360">
        <v>6.9</v>
      </c>
    </row>
    <row r="897" spans="2:6" ht="14">
      <c r="B897" s="358" t="s">
        <v>2130</v>
      </c>
      <c r="C897" s="359">
        <v>7.2</v>
      </c>
      <c r="D897" s="359"/>
      <c r="E897" s="359" t="s">
        <v>2131</v>
      </c>
      <c r="F897" s="360">
        <v>6.9</v>
      </c>
    </row>
    <row r="898" spans="2:6" ht="14">
      <c r="B898" s="358" t="s">
        <v>2132</v>
      </c>
      <c r="C898" s="359">
        <v>7.2</v>
      </c>
      <c r="D898" s="359"/>
      <c r="E898" s="359" t="s">
        <v>2133</v>
      </c>
      <c r="F898" s="360">
        <v>6.9</v>
      </c>
    </row>
    <row r="899" spans="2:6" ht="14">
      <c r="B899" s="358" t="s">
        <v>2134</v>
      </c>
      <c r="C899" s="359">
        <v>7.2</v>
      </c>
      <c r="D899" s="359"/>
      <c r="E899" s="359" t="s">
        <v>2135</v>
      </c>
      <c r="F899" s="360">
        <v>6.9</v>
      </c>
    </row>
    <row r="900" spans="2:6" ht="14">
      <c r="B900" s="358" t="s">
        <v>2136</v>
      </c>
      <c r="C900" s="359">
        <v>7.2</v>
      </c>
      <c r="D900" s="359"/>
      <c r="E900" s="359" t="s">
        <v>2137</v>
      </c>
      <c r="F900" s="360">
        <v>6.9</v>
      </c>
    </row>
    <row r="901" spans="2:6" ht="14">
      <c r="B901" s="358" t="s">
        <v>2138</v>
      </c>
      <c r="C901" s="359">
        <v>7.2</v>
      </c>
      <c r="D901" s="359"/>
      <c r="E901" s="359" t="s">
        <v>2139</v>
      </c>
      <c r="F901" s="360">
        <v>6.9</v>
      </c>
    </row>
    <row r="902" spans="2:6" ht="14">
      <c r="B902" s="358" t="s">
        <v>2140</v>
      </c>
      <c r="C902" s="359">
        <v>7.2</v>
      </c>
      <c r="D902" s="359"/>
      <c r="E902" s="359" t="s">
        <v>800</v>
      </c>
      <c r="F902" s="360">
        <v>6.9</v>
      </c>
    </row>
    <row r="903" spans="2:6" ht="14">
      <c r="B903" s="358" t="s">
        <v>2141</v>
      </c>
      <c r="C903" s="359">
        <v>7.2</v>
      </c>
      <c r="D903" s="359"/>
      <c r="E903" s="359" t="s">
        <v>2142</v>
      </c>
      <c r="F903" s="360">
        <v>6.9</v>
      </c>
    </row>
    <row r="904" spans="2:6" ht="14">
      <c r="B904" s="358" t="s">
        <v>2143</v>
      </c>
      <c r="C904" s="359">
        <v>7.2</v>
      </c>
      <c r="D904" s="359"/>
      <c r="E904" s="359" t="s">
        <v>712</v>
      </c>
      <c r="F904" s="360">
        <v>6.9</v>
      </c>
    </row>
    <row r="905" spans="2:6" ht="14">
      <c r="B905" s="358" t="s">
        <v>2144</v>
      </c>
      <c r="C905" s="359">
        <v>7.2</v>
      </c>
      <c r="D905" s="359"/>
      <c r="E905" s="359" t="s">
        <v>2145</v>
      </c>
      <c r="F905" s="360">
        <v>6.9</v>
      </c>
    </row>
    <row r="906" spans="2:6" ht="14">
      <c r="B906" s="358" t="s">
        <v>2146</v>
      </c>
      <c r="C906" s="359">
        <v>7.2</v>
      </c>
      <c r="D906" s="359"/>
      <c r="E906" s="359" t="s">
        <v>2147</v>
      </c>
      <c r="F906" s="360">
        <v>6.9</v>
      </c>
    </row>
    <row r="907" spans="2:6" ht="14">
      <c r="B907" s="358" t="s">
        <v>2148</v>
      </c>
      <c r="C907" s="359">
        <v>7.2</v>
      </c>
      <c r="D907" s="359"/>
      <c r="E907" s="359" t="s">
        <v>2149</v>
      </c>
      <c r="F907" s="360">
        <v>6.9</v>
      </c>
    </row>
    <row r="908" spans="2:6" ht="14">
      <c r="B908" s="358" t="s">
        <v>2150</v>
      </c>
      <c r="C908" s="359">
        <v>7.2</v>
      </c>
      <c r="D908" s="359"/>
      <c r="E908" s="359" t="s">
        <v>2151</v>
      </c>
      <c r="F908" s="360">
        <v>6.9</v>
      </c>
    </row>
    <row r="909" spans="2:6" ht="14">
      <c r="B909" s="358" t="s">
        <v>2152</v>
      </c>
      <c r="C909" s="359">
        <v>7.2</v>
      </c>
      <c r="D909" s="359"/>
      <c r="E909" s="359" t="s">
        <v>2153</v>
      </c>
      <c r="F909" s="360">
        <v>6.8</v>
      </c>
    </row>
    <row r="910" spans="2:6" ht="14">
      <c r="B910" s="358" t="s">
        <v>2154</v>
      </c>
      <c r="C910" s="359">
        <v>7.2</v>
      </c>
      <c r="D910" s="359"/>
      <c r="E910" s="359" t="s">
        <v>2155</v>
      </c>
      <c r="F910" s="360">
        <v>6.8</v>
      </c>
    </row>
    <row r="911" spans="2:6" ht="14">
      <c r="B911" s="358" t="s">
        <v>2156</v>
      </c>
      <c r="C911" s="359">
        <v>7.2</v>
      </c>
      <c r="D911" s="359"/>
      <c r="E911" s="359" t="s">
        <v>2157</v>
      </c>
      <c r="F911" s="360">
        <v>6.8</v>
      </c>
    </row>
    <row r="912" spans="2:6" ht="14">
      <c r="B912" s="358" t="s">
        <v>1580</v>
      </c>
      <c r="C912" s="359">
        <v>7.1</v>
      </c>
      <c r="D912" s="359"/>
      <c r="E912" s="359" t="s">
        <v>2158</v>
      </c>
      <c r="F912" s="360">
        <v>6.8</v>
      </c>
    </row>
    <row r="913" spans="2:6" ht="14">
      <c r="B913" s="358" t="s">
        <v>1292</v>
      </c>
      <c r="C913" s="359">
        <v>7.1</v>
      </c>
      <c r="D913" s="359"/>
      <c r="E913" s="359" t="s">
        <v>731</v>
      </c>
      <c r="F913" s="360">
        <v>6.8</v>
      </c>
    </row>
    <row r="914" spans="2:6" ht="14">
      <c r="B914" s="358" t="s">
        <v>2159</v>
      </c>
      <c r="C914" s="359">
        <v>7.1</v>
      </c>
      <c r="D914" s="359"/>
      <c r="E914" s="359" t="s">
        <v>798</v>
      </c>
      <c r="F914" s="360">
        <v>6.8</v>
      </c>
    </row>
    <row r="915" spans="2:6" ht="14">
      <c r="B915" s="358" t="s">
        <v>1690</v>
      </c>
      <c r="C915" s="359">
        <v>7.1</v>
      </c>
      <c r="D915" s="359"/>
      <c r="E915" s="359" t="s">
        <v>398</v>
      </c>
      <c r="F915" s="360">
        <v>6.8</v>
      </c>
    </row>
    <row r="916" spans="2:6" ht="14">
      <c r="B916" s="358" t="s">
        <v>1461</v>
      </c>
      <c r="C916" s="359">
        <v>7.1</v>
      </c>
      <c r="D916" s="359"/>
      <c r="E916" s="359" t="s">
        <v>2160</v>
      </c>
      <c r="F916" s="360">
        <v>6.8</v>
      </c>
    </row>
    <row r="917" spans="2:6" ht="14">
      <c r="B917" s="358" t="s">
        <v>1473</v>
      </c>
      <c r="C917" s="359">
        <v>7.1</v>
      </c>
      <c r="D917" s="359"/>
      <c r="E917" s="359" t="s">
        <v>2161</v>
      </c>
      <c r="F917" s="360">
        <v>6.8</v>
      </c>
    </row>
    <row r="918" spans="2:6" ht="14">
      <c r="B918" s="358" t="s">
        <v>1786</v>
      </c>
      <c r="C918" s="359">
        <v>7.1</v>
      </c>
      <c r="D918" s="359"/>
      <c r="E918" s="359" t="s">
        <v>2162</v>
      </c>
      <c r="F918" s="360">
        <v>6.8</v>
      </c>
    </row>
    <row r="919" spans="2:6" ht="14">
      <c r="B919" s="358" t="s">
        <v>1465</v>
      </c>
      <c r="C919" s="359">
        <v>7.1</v>
      </c>
      <c r="D919" s="359"/>
      <c r="E919" s="359" t="s">
        <v>2163</v>
      </c>
      <c r="F919" s="360">
        <v>6.8</v>
      </c>
    </row>
    <row r="920" spans="2:6" ht="14">
      <c r="B920" s="358" t="s">
        <v>1607</v>
      </c>
      <c r="C920" s="359">
        <v>7.1</v>
      </c>
      <c r="D920" s="359"/>
      <c r="E920" s="359" t="s">
        <v>2164</v>
      </c>
      <c r="F920" s="360">
        <v>6.7</v>
      </c>
    </row>
    <row r="921" spans="2:6" ht="14">
      <c r="B921" s="358" t="s">
        <v>732</v>
      </c>
      <c r="C921" s="359">
        <v>7.1</v>
      </c>
      <c r="D921" s="359"/>
      <c r="E921" s="359" t="s">
        <v>2165</v>
      </c>
      <c r="F921" s="360">
        <v>6.7</v>
      </c>
    </row>
    <row r="922" spans="2:6" ht="14">
      <c r="B922" s="358" t="s">
        <v>1547</v>
      </c>
      <c r="C922" s="359">
        <v>7.1</v>
      </c>
      <c r="D922" s="359"/>
      <c r="E922" s="359" t="s">
        <v>2166</v>
      </c>
      <c r="F922" s="360">
        <v>6.7</v>
      </c>
    </row>
    <row r="923" spans="2:6" ht="14">
      <c r="B923" s="358" t="s">
        <v>1409</v>
      </c>
      <c r="C923" s="359">
        <v>7.1</v>
      </c>
      <c r="D923" s="359"/>
      <c r="E923" s="359" t="s">
        <v>2167</v>
      </c>
      <c r="F923" s="360">
        <v>6.7</v>
      </c>
    </row>
    <row r="924" spans="2:6" ht="14">
      <c r="B924" s="358" t="s">
        <v>1630</v>
      </c>
      <c r="C924" s="359">
        <v>7.1</v>
      </c>
      <c r="D924" s="359"/>
      <c r="E924" s="359" t="s">
        <v>2168</v>
      </c>
      <c r="F924" s="360">
        <v>6.7</v>
      </c>
    </row>
    <row r="925" spans="2:6" ht="14">
      <c r="B925" s="358" t="s">
        <v>1506</v>
      </c>
      <c r="C925" s="359">
        <v>7.1</v>
      </c>
      <c r="D925" s="359"/>
      <c r="E925" s="359" t="s">
        <v>2169</v>
      </c>
      <c r="F925" s="360">
        <v>6.7</v>
      </c>
    </row>
    <row r="926" spans="2:6" ht="14">
      <c r="B926" s="358" t="s">
        <v>1615</v>
      </c>
      <c r="C926" s="359">
        <v>7.1</v>
      </c>
      <c r="D926" s="359"/>
      <c r="E926" s="359" t="s">
        <v>2170</v>
      </c>
      <c r="F926" s="360">
        <v>6.7</v>
      </c>
    </row>
    <row r="927" spans="2:6" ht="14">
      <c r="B927" s="358" t="s">
        <v>1089</v>
      </c>
      <c r="C927" s="359">
        <v>7.1</v>
      </c>
      <c r="D927" s="359"/>
      <c r="E927" s="359" t="s">
        <v>2171</v>
      </c>
      <c r="F927" s="360">
        <v>6.7</v>
      </c>
    </row>
    <row r="928" spans="2:6" ht="14">
      <c r="B928" s="358" t="s">
        <v>2172</v>
      </c>
      <c r="C928" s="359">
        <v>7.1</v>
      </c>
      <c r="D928" s="359"/>
      <c r="E928" s="359" t="s">
        <v>2173</v>
      </c>
      <c r="F928" s="360">
        <v>6.6</v>
      </c>
    </row>
    <row r="929" spans="2:6" ht="14">
      <c r="B929" s="358" t="s">
        <v>2174</v>
      </c>
      <c r="C929" s="359">
        <v>7.1</v>
      </c>
      <c r="D929" s="359"/>
      <c r="E929" s="359" t="s">
        <v>2175</v>
      </c>
      <c r="F929" s="360">
        <v>6.6</v>
      </c>
    </row>
    <row r="930" spans="2:6" ht="14">
      <c r="B930" s="358" t="s">
        <v>2176</v>
      </c>
      <c r="C930" s="359">
        <v>7.1</v>
      </c>
      <c r="D930" s="359"/>
      <c r="E930" s="359" t="s">
        <v>2177</v>
      </c>
      <c r="F930" s="360">
        <v>6.6</v>
      </c>
    </row>
    <row r="931" spans="2:6" ht="14">
      <c r="B931" s="358" t="s">
        <v>2178</v>
      </c>
      <c r="C931" s="359">
        <v>7.1</v>
      </c>
      <c r="D931" s="359"/>
      <c r="E931" s="359" t="s">
        <v>2179</v>
      </c>
      <c r="F931" s="360">
        <v>6.6</v>
      </c>
    </row>
    <row r="932" spans="2:6" ht="14">
      <c r="B932" s="358" t="s">
        <v>2180</v>
      </c>
      <c r="C932" s="359">
        <v>7.1</v>
      </c>
      <c r="D932" s="359"/>
      <c r="E932" s="359" t="s">
        <v>2181</v>
      </c>
      <c r="F932" s="360">
        <v>6.6</v>
      </c>
    </row>
    <row r="933" spans="2:6" ht="14">
      <c r="B933" s="358" t="s">
        <v>2182</v>
      </c>
      <c r="C933" s="359">
        <v>7.1</v>
      </c>
      <c r="D933" s="359"/>
      <c r="E933" s="359" t="s">
        <v>737</v>
      </c>
      <c r="F933" s="360">
        <v>6.6</v>
      </c>
    </row>
    <row r="934" spans="2:6" ht="14">
      <c r="B934" s="358" t="s">
        <v>2183</v>
      </c>
      <c r="C934" s="359">
        <v>7.1</v>
      </c>
      <c r="D934" s="359"/>
      <c r="E934" s="359" t="s">
        <v>2184</v>
      </c>
      <c r="F934" s="360">
        <v>6.6</v>
      </c>
    </row>
    <row r="935" spans="2:6" ht="14">
      <c r="B935" s="358" t="s">
        <v>2185</v>
      </c>
      <c r="C935" s="359">
        <v>7.1</v>
      </c>
      <c r="D935" s="359"/>
      <c r="E935" s="359" t="s">
        <v>2186</v>
      </c>
      <c r="F935" s="360">
        <v>6.6</v>
      </c>
    </row>
    <row r="936" spans="2:6" ht="14">
      <c r="B936" s="358" t="s">
        <v>2187</v>
      </c>
      <c r="C936" s="359">
        <v>7.1</v>
      </c>
      <c r="D936" s="359"/>
      <c r="E936" s="359" t="s">
        <v>2188</v>
      </c>
      <c r="F936" s="360">
        <v>6.5</v>
      </c>
    </row>
    <row r="937" spans="2:6" ht="14">
      <c r="B937" s="358" t="s">
        <v>2189</v>
      </c>
      <c r="C937" s="359">
        <v>7.1</v>
      </c>
      <c r="D937" s="359"/>
      <c r="E937" s="359" t="s">
        <v>2190</v>
      </c>
      <c r="F937" s="360">
        <v>6.5</v>
      </c>
    </row>
    <row r="938" spans="2:6" ht="14">
      <c r="B938" s="358" t="s">
        <v>2191</v>
      </c>
      <c r="C938" s="359">
        <v>7.1</v>
      </c>
      <c r="D938" s="359"/>
      <c r="E938" s="359" t="s">
        <v>2192</v>
      </c>
      <c r="F938" s="360">
        <v>6.5</v>
      </c>
    </row>
    <row r="939" spans="2:6" ht="14">
      <c r="B939" s="358" t="s">
        <v>2193</v>
      </c>
      <c r="C939" s="359">
        <v>7.1</v>
      </c>
      <c r="D939" s="359"/>
      <c r="E939" s="359" t="s">
        <v>2194</v>
      </c>
      <c r="F939" s="360">
        <v>6.5</v>
      </c>
    </row>
    <row r="940" spans="2:6" ht="14">
      <c r="B940" s="358" t="s">
        <v>2195</v>
      </c>
      <c r="C940" s="359">
        <v>7.1</v>
      </c>
      <c r="D940" s="359"/>
      <c r="E940" s="359" t="s">
        <v>2196</v>
      </c>
      <c r="F940" s="360">
        <v>6.5</v>
      </c>
    </row>
    <row r="941" spans="2:6" ht="14">
      <c r="B941" s="358" t="s">
        <v>2197</v>
      </c>
      <c r="C941" s="359">
        <v>7.1</v>
      </c>
      <c r="D941" s="359"/>
      <c r="E941" s="359" t="s">
        <v>2198</v>
      </c>
      <c r="F941" s="360">
        <v>6.5</v>
      </c>
    </row>
    <row r="942" spans="2:6" ht="14">
      <c r="B942" s="358" t="s">
        <v>2199</v>
      </c>
      <c r="C942" s="359">
        <v>7.1</v>
      </c>
      <c r="D942" s="359"/>
      <c r="E942" s="359" t="s">
        <v>2200</v>
      </c>
      <c r="F942" s="360">
        <v>6.5</v>
      </c>
    </row>
    <row r="943" spans="2:6" ht="14">
      <c r="B943" s="358" t="s">
        <v>2201</v>
      </c>
      <c r="C943" s="359">
        <v>7.1</v>
      </c>
      <c r="D943" s="359"/>
      <c r="E943" s="359" t="s">
        <v>2202</v>
      </c>
      <c r="F943" s="360">
        <v>6.5</v>
      </c>
    </row>
    <row r="944" spans="2:6" ht="14">
      <c r="B944" s="358" t="s">
        <v>2203</v>
      </c>
      <c r="C944" s="359">
        <v>7.1</v>
      </c>
      <c r="D944" s="359"/>
      <c r="E944" s="359" t="s">
        <v>2204</v>
      </c>
      <c r="F944" s="360">
        <v>6.4</v>
      </c>
    </row>
    <row r="945" spans="2:6" ht="14">
      <c r="B945" s="358" t="s">
        <v>1522</v>
      </c>
      <c r="C945" s="359">
        <v>7</v>
      </c>
      <c r="D945" s="359"/>
      <c r="E945" s="359" t="s">
        <v>2205</v>
      </c>
      <c r="F945" s="360">
        <v>6.4</v>
      </c>
    </row>
    <row r="946" spans="2:6" ht="14">
      <c r="B946" s="358" t="s">
        <v>1469</v>
      </c>
      <c r="C946" s="359">
        <v>7</v>
      </c>
      <c r="D946" s="359"/>
      <c r="E946" s="359" t="s">
        <v>2206</v>
      </c>
      <c r="F946" s="360">
        <v>6.4</v>
      </c>
    </row>
    <row r="947" spans="2:6" ht="14">
      <c r="B947" s="358" t="s">
        <v>1257</v>
      </c>
      <c r="C947" s="359">
        <v>7</v>
      </c>
      <c r="D947" s="359"/>
      <c r="E947" s="359" t="s">
        <v>2207</v>
      </c>
      <c r="F947" s="360">
        <v>6.4</v>
      </c>
    </row>
    <row r="948" spans="2:6" ht="14">
      <c r="B948" s="358" t="s">
        <v>1427</v>
      </c>
      <c r="C948" s="359">
        <v>7</v>
      </c>
      <c r="D948" s="359"/>
      <c r="E948" s="359" t="s">
        <v>2208</v>
      </c>
      <c r="F948" s="360">
        <v>6.4</v>
      </c>
    </row>
    <row r="949" spans="2:6" ht="14">
      <c r="B949" s="358" t="s">
        <v>736</v>
      </c>
      <c r="C949" s="359">
        <v>7</v>
      </c>
      <c r="D949" s="359"/>
      <c r="E949" s="359" t="s">
        <v>2209</v>
      </c>
      <c r="F949" s="360">
        <v>6.4</v>
      </c>
    </row>
    <row r="950" spans="2:6" ht="14">
      <c r="B950" s="358" t="s">
        <v>749</v>
      </c>
      <c r="C950" s="359">
        <v>7</v>
      </c>
      <c r="D950" s="359"/>
      <c r="E950" s="359" t="s">
        <v>734</v>
      </c>
      <c r="F950" s="360">
        <v>6.4</v>
      </c>
    </row>
    <row r="951" spans="2:6" ht="14">
      <c r="B951" s="358" t="s">
        <v>1849</v>
      </c>
      <c r="C951" s="359">
        <v>7</v>
      </c>
      <c r="D951" s="359"/>
      <c r="E951" s="359" t="s">
        <v>2210</v>
      </c>
      <c r="F951" s="360">
        <v>6.4</v>
      </c>
    </row>
    <row r="952" spans="2:6" ht="14">
      <c r="B952" s="358" t="s">
        <v>1588</v>
      </c>
      <c r="C952" s="359">
        <v>7</v>
      </c>
      <c r="D952" s="359"/>
      <c r="E952" s="359" t="s">
        <v>543</v>
      </c>
      <c r="F952" s="360">
        <v>6.4</v>
      </c>
    </row>
    <row r="953" spans="2:6" ht="14">
      <c r="B953" s="358" t="s">
        <v>1505</v>
      </c>
      <c r="C953" s="359">
        <v>7</v>
      </c>
      <c r="D953" s="359"/>
      <c r="E953" s="359" t="s">
        <v>2211</v>
      </c>
      <c r="F953" s="360">
        <v>6.4</v>
      </c>
    </row>
    <row r="954" spans="2:6" ht="14">
      <c r="B954" s="358" t="s">
        <v>1518</v>
      </c>
      <c r="C954" s="359">
        <v>7</v>
      </c>
      <c r="D954" s="359"/>
      <c r="E954" s="359" t="s">
        <v>2212</v>
      </c>
      <c r="F954" s="360">
        <v>6.3</v>
      </c>
    </row>
    <row r="955" spans="2:6" ht="14">
      <c r="B955" s="358" t="s">
        <v>2213</v>
      </c>
      <c r="C955" s="359">
        <v>7</v>
      </c>
      <c r="D955" s="359"/>
      <c r="E955" s="359" t="s">
        <v>2214</v>
      </c>
      <c r="F955" s="360">
        <v>6.3</v>
      </c>
    </row>
    <row r="956" spans="2:6" ht="14">
      <c r="B956" s="358" t="s">
        <v>2215</v>
      </c>
      <c r="C956" s="359">
        <v>7</v>
      </c>
      <c r="D956" s="359"/>
      <c r="E956" s="359" t="s">
        <v>2216</v>
      </c>
      <c r="F956" s="360">
        <v>6.3</v>
      </c>
    </row>
    <row r="957" spans="2:6" ht="14">
      <c r="B957" s="358" t="s">
        <v>2217</v>
      </c>
      <c r="C957" s="359">
        <v>7</v>
      </c>
      <c r="D957" s="359"/>
      <c r="E957" s="359" t="s">
        <v>2218</v>
      </c>
      <c r="F957" s="360">
        <v>6.3</v>
      </c>
    </row>
    <row r="958" spans="2:6" ht="14">
      <c r="B958" s="358" t="s">
        <v>2219</v>
      </c>
      <c r="C958" s="359">
        <v>7</v>
      </c>
      <c r="D958" s="359"/>
      <c r="E958" s="359" t="s">
        <v>2220</v>
      </c>
      <c r="F958" s="360">
        <v>6.2</v>
      </c>
    </row>
    <row r="959" spans="2:6" ht="14">
      <c r="B959" s="358" t="s">
        <v>2221</v>
      </c>
      <c r="C959" s="359">
        <v>7</v>
      </c>
      <c r="D959" s="359"/>
      <c r="E959" s="359" t="s">
        <v>2222</v>
      </c>
      <c r="F959" s="360">
        <v>6.2</v>
      </c>
    </row>
    <row r="960" spans="2:6" ht="14">
      <c r="B960" s="358" t="s">
        <v>2223</v>
      </c>
      <c r="C960" s="359">
        <v>7</v>
      </c>
      <c r="D960" s="359"/>
      <c r="E960" s="359" t="s">
        <v>2224</v>
      </c>
      <c r="F960" s="360">
        <v>6.2</v>
      </c>
    </row>
    <row r="961" spans="2:6" ht="14">
      <c r="B961" s="358" t="s">
        <v>2225</v>
      </c>
      <c r="C961" s="359">
        <v>7</v>
      </c>
      <c r="D961" s="359"/>
      <c r="E961" s="359" t="s">
        <v>2226</v>
      </c>
      <c r="F961" s="360">
        <v>6.2</v>
      </c>
    </row>
    <row r="962" spans="2:6" ht="14">
      <c r="B962" s="358" t="s">
        <v>2227</v>
      </c>
      <c r="C962" s="359">
        <v>7</v>
      </c>
      <c r="D962" s="359"/>
      <c r="E962" s="359" t="s">
        <v>2228</v>
      </c>
      <c r="F962" s="360">
        <v>6.2</v>
      </c>
    </row>
    <row r="963" spans="2:6" ht="14">
      <c r="B963" s="358" t="s">
        <v>2229</v>
      </c>
      <c r="C963" s="359">
        <v>7</v>
      </c>
      <c r="D963" s="359"/>
      <c r="E963" s="359" t="s">
        <v>906</v>
      </c>
      <c r="F963" s="360">
        <v>6.2</v>
      </c>
    </row>
    <row r="964" spans="2:6" ht="14">
      <c r="B964" s="358" t="s">
        <v>2230</v>
      </c>
      <c r="C964" s="359">
        <v>7</v>
      </c>
      <c r="D964" s="359"/>
      <c r="E964" s="359" t="s">
        <v>2231</v>
      </c>
      <c r="F964" s="360">
        <v>6.2</v>
      </c>
    </row>
    <row r="965" spans="2:6" ht="14">
      <c r="B965" s="358" t="s">
        <v>2232</v>
      </c>
      <c r="C965" s="359">
        <v>7</v>
      </c>
      <c r="D965" s="359"/>
      <c r="E965" s="359" t="s">
        <v>2233</v>
      </c>
      <c r="F965" s="360">
        <v>6.2</v>
      </c>
    </row>
    <row r="966" spans="2:6" ht="14">
      <c r="B966" s="358" t="s">
        <v>2234</v>
      </c>
      <c r="C966" s="359">
        <v>7</v>
      </c>
      <c r="D966" s="359"/>
      <c r="E966" s="359" t="s">
        <v>697</v>
      </c>
      <c r="F966" s="360">
        <v>6.1</v>
      </c>
    </row>
    <row r="967" spans="2:6" ht="14">
      <c r="B967" s="358" t="s">
        <v>2235</v>
      </c>
      <c r="C967" s="359">
        <v>7</v>
      </c>
      <c r="D967" s="359"/>
      <c r="E967" s="359" t="s">
        <v>2236</v>
      </c>
      <c r="F967" s="360">
        <v>6.1</v>
      </c>
    </row>
    <row r="968" spans="2:6" ht="14">
      <c r="B968" s="358" t="s">
        <v>2237</v>
      </c>
      <c r="C968" s="359">
        <v>7</v>
      </c>
      <c r="D968" s="359"/>
      <c r="E968" s="359" t="s">
        <v>2238</v>
      </c>
      <c r="F968" s="360">
        <v>6.1</v>
      </c>
    </row>
    <row r="969" spans="2:6" ht="14">
      <c r="B969" s="358" t="s">
        <v>2239</v>
      </c>
      <c r="C969" s="359">
        <v>7</v>
      </c>
      <c r="D969" s="359"/>
      <c r="E969" s="359" t="s">
        <v>2240</v>
      </c>
      <c r="F969" s="360">
        <v>6.1</v>
      </c>
    </row>
    <row r="970" spans="2:6" ht="14">
      <c r="B970" s="358" t="s">
        <v>1798</v>
      </c>
      <c r="C970" s="359">
        <v>6.9</v>
      </c>
      <c r="D970" s="359"/>
      <c r="E970" s="359" t="s">
        <v>2241</v>
      </c>
      <c r="F970" s="360">
        <v>6.1</v>
      </c>
    </row>
    <row r="971" spans="2:6" ht="14">
      <c r="B971" s="358" t="s">
        <v>1714</v>
      </c>
      <c r="C971" s="359">
        <v>6.9</v>
      </c>
      <c r="D971" s="359"/>
      <c r="E971" s="359" t="s">
        <v>2242</v>
      </c>
      <c r="F971" s="360">
        <v>6.1</v>
      </c>
    </row>
    <row r="972" spans="2:6" ht="14">
      <c r="B972" s="358" t="s">
        <v>2194</v>
      </c>
      <c r="C972" s="359">
        <v>6.9</v>
      </c>
      <c r="D972" s="359"/>
      <c r="E972" s="359" t="s">
        <v>2243</v>
      </c>
      <c r="F972" s="360">
        <v>6.1</v>
      </c>
    </row>
    <row r="973" spans="2:6" ht="14">
      <c r="B973" s="358" t="s">
        <v>1691</v>
      </c>
      <c r="C973" s="359">
        <v>6.9</v>
      </c>
      <c r="D973" s="359"/>
      <c r="E973" s="359" t="s">
        <v>2244</v>
      </c>
      <c r="F973" s="360">
        <v>6.1</v>
      </c>
    </row>
    <row r="974" spans="2:6" ht="14">
      <c r="B974" s="358" t="s">
        <v>1929</v>
      </c>
      <c r="C974" s="359">
        <v>6.9</v>
      </c>
      <c r="D974" s="359"/>
      <c r="E974" s="359" t="s">
        <v>2245</v>
      </c>
      <c r="F974" s="360">
        <v>6.1</v>
      </c>
    </row>
    <row r="975" spans="2:6" ht="14">
      <c r="B975" s="358" t="s">
        <v>812</v>
      </c>
      <c r="C975" s="359">
        <v>6.9</v>
      </c>
      <c r="D975" s="359"/>
      <c r="E975" s="359" t="s">
        <v>2246</v>
      </c>
      <c r="F975" s="360">
        <v>6.1</v>
      </c>
    </row>
    <row r="976" spans="2:6" ht="14">
      <c r="B976" s="358" t="s">
        <v>1532</v>
      </c>
      <c r="C976" s="359">
        <v>6.9</v>
      </c>
      <c r="D976" s="359"/>
      <c r="E976" s="359" t="s">
        <v>2247</v>
      </c>
      <c r="F976" s="360">
        <v>6.1</v>
      </c>
    </row>
    <row r="977" spans="2:6" ht="14">
      <c r="B977" s="358" t="s">
        <v>1831</v>
      </c>
      <c r="C977" s="359">
        <v>6.9</v>
      </c>
      <c r="D977" s="359"/>
      <c r="E977" s="359" t="s">
        <v>2248</v>
      </c>
      <c r="F977" s="360">
        <v>6.1</v>
      </c>
    </row>
    <row r="978" spans="2:6" ht="14">
      <c r="B978" s="358" t="s">
        <v>729</v>
      </c>
      <c r="C978" s="359">
        <v>6.9</v>
      </c>
      <c r="D978" s="359"/>
      <c r="E978" s="359" t="s">
        <v>2249</v>
      </c>
      <c r="F978" s="360">
        <v>6.1</v>
      </c>
    </row>
    <row r="979" spans="2:6" ht="14">
      <c r="B979" s="358" t="s">
        <v>1681</v>
      </c>
      <c r="C979" s="359">
        <v>6.9</v>
      </c>
      <c r="D979" s="359"/>
      <c r="E979" s="359" t="s">
        <v>707</v>
      </c>
      <c r="F979" s="360">
        <v>6.1</v>
      </c>
    </row>
    <row r="980" spans="2:6" ht="14">
      <c r="B980" s="358" t="s">
        <v>1728</v>
      </c>
      <c r="C980" s="359">
        <v>6.9</v>
      </c>
      <c r="D980" s="359"/>
      <c r="E980" s="359" t="s">
        <v>2250</v>
      </c>
      <c r="F980" s="360">
        <v>6.1</v>
      </c>
    </row>
    <row r="981" spans="2:6" ht="14">
      <c r="B981" s="358" t="s">
        <v>1504</v>
      </c>
      <c r="C981" s="359">
        <v>6.9</v>
      </c>
      <c r="D981" s="359"/>
      <c r="E981" s="359" t="s">
        <v>2251</v>
      </c>
      <c r="F981" s="360">
        <v>6</v>
      </c>
    </row>
    <row r="982" spans="2:6" ht="14">
      <c r="B982" s="358" t="s">
        <v>1835</v>
      </c>
      <c r="C982" s="359">
        <v>6.9</v>
      </c>
      <c r="D982" s="359"/>
      <c r="E982" s="359" t="s">
        <v>2252</v>
      </c>
      <c r="F982" s="360">
        <v>6</v>
      </c>
    </row>
    <row r="983" spans="2:6" ht="14">
      <c r="B983" s="358" t="s">
        <v>1682</v>
      </c>
      <c r="C983" s="359">
        <v>6.9</v>
      </c>
      <c r="D983" s="359"/>
      <c r="E983" s="359" t="s">
        <v>2253</v>
      </c>
      <c r="F983" s="360">
        <v>6</v>
      </c>
    </row>
    <row r="984" spans="2:6" ht="14">
      <c r="B984" s="358" t="s">
        <v>1730</v>
      </c>
      <c r="C984" s="359">
        <v>6.9</v>
      </c>
      <c r="D984" s="359"/>
      <c r="E984" s="359" t="s">
        <v>2254</v>
      </c>
      <c r="F984" s="360">
        <v>6</v>
      </c>
    </row>
    <row r="985" spans="2:6" ht="14">
      <c r="B985" s="358" t="s">
        <v>1817</v>
      </c>
      <c r="C985" s="359">
        <v>6.9</v>
      </c>
      <c r="D985" s="359"/>
      <c r="E985" s="359" t="s">
        <v>2255</v>
      </c>
      <c r="F985" s="360">
        <v>6</v>
      </c>
    </row>
    <row r="986" spans="2:6" ht="14">
      <c r="B986" s="358" t="s">
        <v>1890</v>
      </c>
      <c r="C986" s="359">
        <v>6.9</v>
      </c>
      <c r="D986" s="359"/>
      <c r="E986" s="359" t="s">
        <v>2256</v>
      </c>
      <c r="F986" s="360">
        <v>6</v>
      </c>
    </row>
    <row r="987" spans="2:6" ht="14">
      <c r="B987" s="358" t="s">
        <v>2257</v>
      </c>
      <c r="C987" s="359">
        <v>6.9</v>
      </c>
      <c r="D987" s="359"/>
      <c r="E987" s="359" t="s">
        <v>907</v>
      </c>
      <c r="F987" s="360">
        <v>6</v>
      </c>
    </row>
    <row r="988" spans="2:6" ht="14">
      <c r="B988" s="358" t="s">
        <v>2258</v>
      </c>
      <c r="C988" s="359">
        <v>6.9</v>
      </c>
      <c r="D988" s="359"/>
      <c r="E988" s="359" t="s">
        <v>2259</v>
      </c>
      <c r="F988" s="360">
        <v>6</v>
      </c>
    </row>
    <row r="989" spans="2:6" ht="14">
      <c r="B989" s="358" t="s">
        <v>2260</v>
      </c>
      <c r="C989" s="359">
        <v>6.9</v>
      </c>
      <c r="D989" s="359"/>
      <c r="E989" s="359" t="s">
        <v>2261</v>
      </c>
      <c r="F989" s="360">
        <v>6</v>
      </c>
    </row>
    <row r="990" spans="2:6" ht="14">
      <c r="B990" s="358" t="s">
        <v>2262</v>
      </c>
      <c r="C990" s="359">
        <v>6.9</v>
      </c>
      <c r="D990" s="359"/>
      <c r="E990" s="359" t="s">
        <v>2263</v>
      </c>
      <c r="F990" s="360">
        <v>5.9</v>
      </c>
    </row>
    <row r="991" spans="2:6" ht="14">
      <c r="B991" s="358" t="s">
        <v>2264</v>
      </c>
      <c r="C991" s="359">
        <v>6.9</v>
      </c>
      <c r="D991" s="359"/>
      <c r="E991" s="359" t="s">
        <v>2265</v>
      </c>
      <c r="F991" s="360">
        <v>5.9</v>
      </c>
    </row>
    <row r="992" spans="2:6" ht="14">
      <c r="B992" s="358" t="s">
        <v>2266</v>
      </c>
      <c r="C992" s="359">
        <v>6.9</v>
      </c>
      <c r="D992" s="359"/>
      <c r="E992" s="359" t="s">
        <v>2267</v>
      </c>
      <c r="F992" s="360">
        <v>5.9</v>
      </c>
    </row>
    <row r="993" spans="2:6" ht="14">
      <c r="B993" s="358" t="s">
        <v>2268</v>
      </c>
      <c r="C993" s="359">
        <v>6.9</v>
      </c>
      <c r="D993" s="359"/>
      <c r="E993" s="359" t="s">
        <v>2269</v>
      </c>
      <c r="F993" s="360">
        <v>5.9</v>
      </c>
    </row>
    <row r="994" spans="2:6" ht="14">
      <c r="B994" s="358" t="s">
        <v>2270</v>
      </c>
      <c r="C994" s="359">
        <v>6.9</v>
      </c>
      <c r="D994" s="359"/>
      <c r="E994" s="359" t="s">
        <v>2271</v>
      </c>
      <c r="F994" s="360">
        <v>5.9</v>
      </c>
    </row>
    <row r="995" spans="2:6" ht="14">
      <c r="B995" s="358" t="s">
        <v>2272</v>
      </c>
      <c r="C995" s="359">
        <v>6.9</v>
      </c>
      <c r="D995" s="359"/>
      <c r="E995" s="359" t="s">
        <v>2273</v>
      </c>
      <c r="F995" s="360">
        <v>5.9</v>
      </c>
    </row>
    <row r="996" spans="2:6" ht="14">
      <c r="B996" s="358" t="s">
        <v>2274</v>
      </c>
      <c r="C996" s="359">
        <v>6.9</v>
      </c>
      <c r="D996" s="359"/>
      <c r="E996" s="359" t="s">
        <v>674</v>
      </c>
      <c r="F996" s="360">
        <v>5.9</v>
      </c>
    </row>
    <row r="997" spans="2:6" ht="14">
      <c r="B997" s="358" t="s">
        <v>1556</v>
      </c>
      <c r="C997" s="359">
        <v>6.8</v>
      </c>
      <c r="D997" s="359"/>
      <c r="E997" s="359" t="s">
        <v>738</v>
      </c>
      <c r="F997" s="360">
        <v>5.9</v>
      </c>
    </row>
    <row r="998" spans="2:6" ht="14">
      <c r="B998" s="358" t="s">
        <v>1600</v>
      </c>
      <c r="C998" s="359">
        <v>6.8</v>
      </c>
      <c r="D998" s="359"/>
      <c r="E998" s="359" t="s">
        <v>2275</v>
      </c>
      <c r="F998" s="360">
        <v>5.9</v>
      </c>
    </row>
    <row r="999" spans="2:6" ht="14">
      <c r="B999" s="358" t="s">
        <v>1476</v>
      </c>
      <c r="C999" s="359">
        <v>6.8</v>
      </c>
      <c r="D999" s="359"/>
      <c r="E999" s="359" t="s">
        <v>2276</v>
      </c>
      <c r="F999" s="360">
        <v>5.8</v>
      </c>
    </row>
    <row r="1000" spans="2:6" ht="14">
      <c r="B1000" s="358" t="s">
        <v>1737</v>
      </c>
      <c r="C1000" s="359">
        <v>6.8</v>
      </c>
      <c r="D1000" s="359"/>
      <c r="E1000" s="359" t="s">
        <v>2277</v>
      </c>
      <c r="F1000" s="360">
        <v>5.8</v>
      </c>
    </row>
    <row r="1001" spans="2:6" ht="14">
      <c r="B1001" s="358" t="s">
        <v>1582</v>
      </c>
      <c r="C1001" s="359">
        <v>6.8</v>
      </c>
      <c r="D1001" s="359"/>
      <c r="E1001" s="359" t="s">
        <v>2278</v>
      </c>
      <c r="F1001" s="360">
        <v>5.8</v>
      </c>
    </row>
    <row r="1002" spans="2:6" ht="14">
      <c r="B1002" s="358" t="s">
        <v>1391</v>
      </c>
      <c r="C1002" s="359">
        <v>6.8</v>
      </c>
      <c r="D1002" s="359"/>
      <c r="E1002" s="359" t="s">
        <v>2279</v>
      </c>
      <c r="F1002" s="360">
        <v>5.8</v>
      </c>
    </row>
    <row r="1003" spans="2:6" ht="14">
      <c r="B1003" s="358" t="s">
        <v>1622</v>
      </c>
      <c r="C1003" s="359">
        <v>6.8</v>
      </c>
      <c r="D1003" s="359"/>
      <c r="E1003" s="359" t="s">
        <v>2280</v>
      </c>
      <c r="F1003" s="360">
        <v>5.7</v>
      </c>
    </row>
    <row r="1004" spans="2:6" ht="14">
      <c r="B1004" s="358" t="s">
        <v>1624</v>
      </c>
      <c r="C1004" s="359">
        <v>6.8</v>
      </c>
      <c r="D1004" s="359"/>
      <c r="E1004" s="359" t="s">
        <v>2281</v>
      </c>
      <c r="F1004" s="360">
        <v>5.7</v>
      </c>
    </row>
    <row r="1005" spans="2:6" ht="14">
      <c r="B1005" s="358" t="s">
        <v>1723</v>
      </c>
      <c r="C1005" s="359">
        <v>6.8</v>
      </c>
      <c r="D1005" s="359"/>
      <c r="E1005" s="359" t="s">
        <v>2282</v>
      </c>
      <c r="F1005" s="360">
        <v>5.7</v>
      </c>
    </row>
    <row r="1006" spans="2:6" ht="14">
      <c r="B1006" s="358" t="s">
        <v>650</v>
      </c>
      <c r="C1006" s="359">
        <v>6.8</v>
      </c>
      <c r="D1006" s="359"/>
      <c r="E1006" s="359" t="s">
        <v>2283</v>
      </c>
      <c r="F1006" s="360">
        <v>5.7</v>
      </c>
    </row>
    <row r="1007" spans="2:6" ht="14">
      <c r="B1007" s="358" t="s">
        <v>819</v>
      </c>
      <c r="C1007" s="359">
        <v>6.8</v>
      </c>
      <c r="D1007" s="359"/>
      <c r="E1007" s="359" t="s">
        <v>2284</v>
      </c>
      <c r="F1007" s="360">
        <v>5.7</v>
      </c>
    </row>
    <row r="1008" spans="2:6" ht="14">
      <c r="B1008" s="358" t="s">
        <v>712</v>
      </c>
      <c r="C1008" s="359">
        <v>6.8</v>
      </c>
      <c r="D1008" s="359"/>
      <c r="E1008" s="359" t="s">
        <v>2285</v>
      </c>
      <c r="F1008" s="360">
        <v>5.7</v>
      </c>
    </row>
    <row r="1009" spans="2:6" ht="14">
      <c r="B1009" s="358" t="s">
        <v>815</v>
      </c>
      <c r="C1009" s="359">
        <v>6.8</v>
      </c>
      <c r="D1009" s="359"/>
      <c r="E1009" s="359" t="s">
        <v>2286</v>
      </c>
      <c r="F1009" s="360">
        <v>5.6</v>
      </c>
    </row>
    <row r="1010" spans="2:6" ht="14">
      <c r="B1010" s="358" t="s">
        <v>388</v>
      </c>
      <c r="C1010" s="359">
        <v>6.8</v>
      </c>
      <c r="D1010" s="359"/>
      <c r="E1010" s="359" t="s">
        <v>2287</v>
      </c>
      <c r="F1010" s="360">
        <v>5.6</v>
      </c>
    </row>
    <row r="1011" spans="2:6" ht="14">
      <c r="B1011" s="358" t="s">
        <v>1489</v>
      </c>
      <c r="C1011" s="359">
        <v>6.8</v>
      </c>
      <c r="D1011" s="359"/>
      <c r="E1011" s="359" t="s">
        <v>2288</v>
      </c>
      <c r="F1011" s="360">
        <v>5.6</v>
      </c>
    </row>
    <row r="1012" spans="2:6" ht="14">
      <c r="B1012" s="358" t="s">
        <v>1883</v>
      </c>
      <c r="C1012" s="359">
        <v>6.8</v>
      </c>
      <c r="D1012" s="359"/>
      <c r="E1012" s="359" t="s">
        <v>2289</v>
      </c>
      <c r="F1012" s="360">
        <v>5.6</v>
      </c>
    </row>
    <row r="1013" spans="2:6" ht="14">
      <c r="B1013" s="358" t="s">
        <v>1439</v>
      </c>
      <c r="C1013" s="359">
        <v>6.8</v>
      </c>
      <c r="D1013" s="359"/>
      <c r="E1013" s="359" t="s">
        <v>2290</v>
      </c>
      <c r="F1013" s="360">
        <v>5.6</v>
      </c>
    </row>
    <row r="1014" spans="2:6" ht="14">
      <c r="B1014" s="358" t="s">
        <v>2291</v>
      </c>
      <c r="C1014" s="359">
        <v>6.8</v>
      </c>
      <c r="D1014" s="359"/>
      <c r="E1014" s="359" t="s">
        <v>2292</v>
      </c>
      <c r="F1014" s="360">
        <v>5.6</v>
      </c>
    </row>
    <row r="1015" spans="2:6" ht="14">
      <c r="B1015" s="358" t="s">
        <v>2293</v>
      </c>
      <c r="C1015" s="359">
        <v>6.8</v>
      </c>
      <c r="D1015" s="359"/>
      <c r="E1015" s="359" t="s">
        <v>2294</v>
      </c>
      <c r="F1015" s="360">
        <v>5.6</v>
      </c>
    </row>
    <row r="1016" spans="2:6" ht="14">
      <c r="B1016" s="358" t="s">
        <v>2295</v>
      </c>
      <c r="C1016" s="359">
        <v>6.8</v>
      </c>
      <c r="D1016" s="359"/>
      <c r="E1016" s="359" t="s">
        <v>2296</v>
      </c>
      <c r="F1016" s="360">
        <v>5.6</v>
      </c>
    </row>
    <row r="1017" spans="2:6" ht="14">
      <c r="B1017" s="358" t="s">
        <v>2297</v>
      </c>
      <c r="C1017" s="359">
        <v>6.8</v>
      </c>
      <c r="D1017" s="359"/>
      <c r="E1017" s="359" t="s">
        <v>2298</v>
      </c>
      <c r="F1017" s="360">
        <v>5.6</v>
      </c>
    </row>
    <row r="1018" spans="2:6" ht="14">
      <c r="B1018" s="358" t="s">
        <v>2299</v>
      </c>
      <c r="C1018" s="359">
        <v>6.8</v>
      </c>
      <c r="D1018" s="359"/>
      <c r="E1018" s="359" t="s">
        <v>2300</v>
      </c>
      <c r="F1018" s="360">
        <v>5.6</v>
      </c>
    </row>
    <row r="1019" spans="2:6" ht="14">
      <c r="B1019" s="358" t="s">
        <v>2301</v>
      </c>
      <c r="C1019" s="359">
        <v>6.8</v>
      </c>
      <c r="D1019" s="359"/>
      <c r="E1019" s="359" t="s">
        <v>2302</v>
      </c>
      <c r="F1019" s="360">
        <v>5.5</v>
      </c>
    </row>
    <row r="1020" spans="2:6" ht="14">
      <c r="B1020" s="358" t="s">
        <v>2303</v>
      </c>
      <c r="C1020" s="359">
        <v>6.8</v>
      </c>
      <c r="D1020" s="359"/>
      <c r="E1020" s="359" t="s">
        <v>2304</v>
      </c>
      <c r="F1020" s="360">
        <v>5.5</v>
      </c>
    </row>
    <row r="1021" spans="2:6" ht="14">
      <c r="B1021" s="358" t="s">
        <v>2305</v>
      </c>
      <c r="C1021" s="359">
        <v>6.8</v>
      </c>
      <c r="D1021" s="359"/>
      <c r="E1021" s="359" t="s">
        <v>640</v>
      </c>
      <c r="F1021" s="360">
        <v>5.5</v>
      </c>
    </row>
    <row r="1022" spans="2:6" ht="14">
      <c r="B1022" s="358" t="s">
        <v>2306</v>
      </c>
      <c r="C1022" s="359">
        <v>6.8</v>
      </c>
      <c r="D1022" s="359"/>
      <c r="E1022" s="359" t="s">
        <v>2307</v>
      </c>
      <c r="F1022" s="360">
        <v>5.5</v>
      </c>
    </row>
    <row r="1023" spans="2:6" ht="14">
      <c r="B1023" s="358" t="s">
        <v>2308</v>
      </c>
      <c r="C1023" s="359">
        <v>6.8</v>
      </c>
      <c r="D1023" s="359"/>
      <c r="E1023" s="359" t="s">
        <v>2309</v>
      </c>
      <c r="F1023" s="360">
        <v>5.5</v>
      </c>
    </row>
    <row r="1024" spans="2:6" ht="14">
      <c r="B1024" s="358" t="s">
        <v>2310</v>
      </c>
      <c r="C1024" s="359">
        <v>6.8</v>
      </c>
      <c r="D1024" s="359"/>
      <c r="E1024" s="359" t="s">
        <v>2311</v>
      </c>
      <c r="F1024" s="360">
        <v>5.5</v>
      </c>
    </row>
    <row r="1025" spans="2:6" ht="14">
      <c r="B1025" s="358" t="s">
        <v>2312</v>
      </c>
      <c r="C1025" s="359">
        <v>6.8</v>
      </c>
      <c r="D1025" s="359"/>
      <c r="E1025" s="359" t="s">
        <v>2313</v>
      </c>
      <c r="F1025" s="360">
        <v>5.5</v>
      </c>
    </row>
    <row r="1026" spans="2:6" ht="14">
      <c r="B1026" s="358" t="s">
        <v>2314</v>
      </c>
      <c r="C1026" s="359">
        <v>6.8</v>
      </c>
      <c r="D1026" s="359"/>
      <c r="E1026" s="359" t="s">
        <v>2315</v>
      </c>
      <c r="F1026" s="360">
        <v>5.4</v>
      </c>
    </row>
    <row r="1027" spans="2:6" ht="14">
      <c r="B1027" s="358" t="s">
        <v>2316</v>
      </c>
      <c r="C1027" s="359">
        <v>6.8</v>
      </c>
      <c r="D1027" s="359"/>
      <c r="E1027" s="359" t="s">
        <v>2317</v>
      </c>
      <c r="F1027" s="360">
        <v>5.4</v>
      </c>
    </row>
    <row r="1028" spans="2:6" ht="14">
      <c r="B1028" s="358" t="s">
        <v>2318</v>
      </c>
      <c r="C1028" s="359">
        <v>6.8</v>
      </c>
      <c r="D1028" s="359"/>
      <c r="E1028" s="359" t="s">
        <v>2319</v>
      </c>
      <c r="F1028" s="360">
        <v>5.4</v>
      </c>
    </row>
    <row r="1029" spans="2:6" ht="14">
      <c r="B1029" s="358" t="s">
        <v>2320</v>
      </c>
      <c r="C1029" s="359">
        <v>6.8</v>
      </c>
      <c r="D1029" s="359"/>
      <c r="E1029" s="359" t="s">
        <v>2321</v>
      </c>
      <c r="F1029" s="360">
        <v>5.4</v>
      </c>
    </row>
    <row r="1030" spans="2:6" ht="14">
      <c r="B1030" s="358" t="s">
        <v>2322</v>
      </c>
      <c r="C1030" s="359">
        <v>6.8</v>
      </c>
      <c r="D1030" s="359"/>
      <c r="E1030" s="359" t="s">
        <v>2323</v>
      </c>
      <c r="F1030" s="360">
        <v>5.4</v>
      </c>
    </row>
    <row r="1031" spans="2:6" ht="14">
      <c r="B1031" s="358" t="s">
        <v>2324</v>
      </c>
      <c r="C1031" s="359">
        <v>6.8</v>
      </c>
      <c r="D1031" s="359"/>
      <c r="E1031" s="359" t="s">
        <v>2325</v>
      </c>
      <c r="F1031" s="360">
        <v>5.4</v>
      </c>
    </row>
    <row r="1032" spans="2:6" ht="14">
      <c r="B1032" s="358" t="s">
        <v>2326</v>
      </c>
      <c r="C1032" s="359">
        <v>6.8</v>
      </c>
      <c r="D1032" s="359"/>
      <c r="E1032" s="359" t="s">
        <v>2327</v>
      </c>
      <c r="F1032" s="360">
        <v>5.3</v>
      </c>
    </row>
    <row r="1033" spans="2:6" ht="14">
      <c r="B1033" s="358" t="s">
        <v>2328</v>
      </c>
      <c r="C1033" s="359">
        <v>6.8</v>
      </c>
      <c r="D1033" s="359"/>
      <c r="E1033" s="359" t="s">
        <v>2329</v>
      </c>
      <c r="F1033" s="360">
        <v>5.3</v>
      </c>
    </row>
    <row r="1034" spans="2:6" ht="14">
      <c r="B1034" s="358" t="s">
        <v>2330</v>
      </c>
      <c r="C1034" s="359">
        <v>6.8</v>
      </c>
      <c r="D1034" s="359"/>
      <c r="E1034" s="359" t="s">
        <v>2331</v>
      </c>
      <c r="F1034" s="360">
        <v>5.3</v>
      </c>
    </row>
    <row r="1035" spans="2:6" ht="14">
      <c r="B1035" s="358" t="s">
        <v>2332</v>
      </c>
      <c r="C1035" s="359">
        <v>6.8</v>
      </c>
      <c r="D1035" s="359"/>
      <c r="E1035" s="359" t="s">
        <v>2333</v>
      </c>
      <c r="F1035" s="360">
        <v>5.3</v>
      </c>
    </row>
    <row r="1036" spans="2:6" ht="14">
      <c r="B1036" s="358" t="s">
        <v>1572</v>
      </c>
      <c r="C1036" s="359">
        <v>6.7</v>
      </c>
      <c r="D1036" s="359"/>
      <c r="E1036" s="359" t="s">
        <v>2334</v>
      </c>
      <c r="F1036" s="360">
        <v>5.3</v>
      </c>
    </row>
    <row r="1037" spans="2:6" ht="14">
      <c r="B1037" s="358" t="s">
        <v>1560</v>
      </c>
      <c r="C1037" s="359">
        <v>6.7</v>
      </c>
      <c r="D1037" s="359"/>
      <c r="E1037" s="359" t="s">
        <v>2335</v>
      </c>
      <c r="F1037" s="360">
        <v>5.3</v>
      </c>
    </row>
    <row r="1038" spans="2:6" ht="14">
      <c r="B1038" s="358" t="s">
        <v>1738</v>
      </c>
      <c r="C1038" s="359">
        <v>6.7</v>
      </c>
      <c r="D1038" s="359"/>
      <c r="E1038" s="359" t="s">
        <v>2336</v>
      </c>
      <c r="F1038" s="360">
        <v>5.3</v>
      </c>
    </row>
    <row r="1039" spans="2:6" ht="14">
      <c r="B1039" s="358" t="s">
        <v>2337</v>
      </c>
      <c r="C1039" s="359">
        <v>6.7</v>
      </c>
      <c r="D1039" s="359"/>
      <c r="E1039" s="359" t="s">
        <v>2338</v>
      </c>
      <c r="F1039" s="360">
        <v>5.2</v>
      </c>
    </row>
    <row r="1040" spans="2:6" ht="14">
      <c r="B1040" s="358" t="s">
        <v>1828</v>
      </c>
      <c r="C1040" s="359">
        <v>6.7</v>
      </c>
      <c r="D1040" s="359"/>
      <c r="E1040" s="359" t="s">
        <v>2339</v>
      </c>
      <c r="F1040" s="360">
        <v>5.2</v>
      </c>
    </row>
    <row r="1041" spans="2:6" ht="14">
      <c r="B1041" s="358" t="s">
        <v>1873</v>
      </c>
      <c r="C1041" s="359">
        <v>6.7</v>
      </c>
      <c r="D1041" s="359"/>
      <c r="E1041" s="359" t="s">
        <v>2340</v>
      </c>
      <c r="F1041" s="360">
        <v>5.2</v>
      </c>
    </row>
    <row r="1042" spans="2:6" ht="14">
      <c r="B1042" s="358" t="s">
        <v>1931</v>
      </c>
      <c r="C1042" s="359">
        <v>6.7</v>
      </c>
      <c r="D1042" s="359"/>
      <c r="E1042" s="359" t="s">
        <v>2341</v>
      </c>
      <c r="F1042" s="360">
        <v>5.2</v>
      </c>
    </row>
    <row r="1043" spans="2:6" ht="14">
      <c r="B1043" s="358" t="s">
        <v>1806</v>
      </c>
      <c r="C1043" s="359">
        <v>6.7</v>
      </c>
      <c r="D1043" s="359"/>
      <c r="E1043" s="359" t="s">
        <v>2342</v>
      </c>
      <c r="F1043" s="360">
        <v>5.0999999999999996</v>
      </c>
    </row>
    <row r="1044" spans="2:6" ht="14">
      <c r="B1044" s="358" t="s">
        <v>1807</v>
      </c>
      <c r="C1044" s="359">
        <v>6.7</v>
      </c>
      <c r="D1044" s="359"/>
      <c r="E1044" s="359" t="s">
        <v>2343</v>
      </c>
      <c r="F1044" s="360">
        <v>5.0999999999999996</v>
      </c>
    </row>
    <row r="1045" spans="2:6" ht="14">
      <c r="B1045" s="358" t="s">
        <v>544</v>
      </c>
      <c r="C1045" s="359">
        <v>6.7</v>
      </c>
      <c r="D1045" s="359"/>
      <c r="E1045" s="359" t="s">
        <v>2344</v>
      </c>
      <c r="F1045" s="360">
        <v>5.0999999999999996</v>
      </c>
    </row>
    <row r="1046" spans="2:6" ht="14">
      <c r="B1046" s="358" t="s">
        <v>545</v>
      </c>
      <c r="C1046" s="359">
        <v>6.7</v>
      </c>
      <c r="D1046" s="359"/>
      <c r="E1046" s="359" t="s">
        <v>2345</v>
      </c>
      <c r="F1046" s="360">
        <v>5.0999999999999996</v>
      </c>
    </row>
    <row r="1047" spans="2:6" ht="14">
      <c r="B1047" s="358" t="s">
        <v>2346</v>
      </c>
      <c r="C1047" s="359">
        <v>6.7</v>
      </c>
      <c r="D1047" s="359"/>
      <c r="E1047" s="359" t="s">
        <v>2347</v>
      </c>
      <c r="F1047" s="360">
        <v>5.0999999999999996</v>
      </c>
    </row>
    <row r="1048" spans="2:6" ht="14">
      <c r="B1048" s="358" t="s">
        <v>2348</v>
      </c>
      <c r="C1048" s="359">
        <v>6.7</v>
      </c>
      <c r="D1048" s="359"/>
      <c r="E1048" s="359" t="s">
        <v>2349</v>
      </c>
      <c r="F1048" s="360">
        <v>5.0999999999999996</v>
      </c>
    </row>
    <row r="1049" spans="2:6" ht="14">
      <c r="B1049" s="358" t="s">
        <v>2350</v>
      </c>
      <c r="C1049" s="359">
        <v>6.7</v>
      </c>
      <c r="D1049" s="359"/>
      <c r="E1049" s="359" t="s">
        <v>648</v>
      </c>
      <c r="F1049" s="360">
        <v>5.0999999999999996</v>
      </c>
    </row>
    <row r="1050" spans="2:6" ht="14">
      <c r="B1050" s="358" t="s">
        <v>2351</v>
      </c>
      <c r="C1050" s="359">
        <v>6.7</v>
      </c>
      <c r="D1050" s="359"/>
      <c r="E1050" s="359" t="s">
        <v>2352</v>
      </c>
      <c r="F1050" s="360">
        <v>5.0999999999999996</v>
      </c>
    </row>
    <row r="1051" spans="2:6" ht="14">
      <c r="B1051" s="358" t="s">
        <v>2353</v>
      </c>
      <c r="C1051" s="359">
        <v>6.7</v>
      </c>
      <c r="D1051" s="359"/>
      <c r="E1051" s="359" t="s">
        <v>2354</v>
      </c>
      <c r="F1051" s="360">
        <v>5</v>
      </c>
    </row>
    <row r="1052" spans="2:6" ht="14">
      <c r="B1052" s="358" t="s">
        <v>2355</v>
      </c>
      <c r="C1052" s="359">
        <v>6.7</v>
      </c>
      <c r="D1052" s="359"/>
      <c r="E1052" s="359" t="s">
        <v>2356</v>
      </c>
      <c r="F1052" s="360">
        <v>5</v>
      </c>
    </row>
    <row r="1053" spans="2:6" ht="14">
      <c r="B1053" s="358" t="s">
        <v>2357</v>
      </c>
      <c r="C1053" s="359">
        <v>6.7</v>
      </c>
      <c r="D1053" s="359"/>
      <c r="E1053" s="359" t="s">
        <v>2358</v>
      </c>
      <c r="F1053" s="360">
        <v>5</v>
      </c>
    </row>
    <row r="1054" spans="2:6" ht="14">
      <c r="B1054" s="358" t="s">
        <v>2359</v>
      </c>
      <c r="C1054" s="359">
        <v>6.7</v>
      </c>
      <c r="D1054" s="359"/>
      <c r="E1054" s="359" t="s">
        <v>2360</v>
      </c>
      <c r="F1054" s="360">
        <v>5</v>
      </c>
    </row>
    <row r="1055" spans="2:6" ht="14">
      <c r="B1055" s="358" t="s">
        <v>2361</v>
      </c>
      <c r="C1055" s="359">
        <v>6.7</v>
      </c>
      <c r="D1055" s="359"/>
      <c r="E1055" s="359" t="s">
        <v>2362</v>
      </c>
      <c r="F1055" s="360">
        <v>4.9000000000000004</v>
      </c>
    </row>
    <row r="1056" spans="2:6" ht="14">
      <c r="B1056" s="358" t="s">
        <v>2363</v>
      </c>
      <c r="C1056" s="359">
        <v>6.7</v>
      </c>
      <c r="D1056" s="359"/>
      <c r="E1056" s="359" t="s">
        <v>2364</v>
      </c>
      <c r="F1056" s="360">
        <v>4.9000000000000004</v>
      </c>
    </row>
    <row r="1057" spans="2:6" ht="14">
      <c r="B1057" s="358" t="s">
        <v>2365</v>
      </c>
      <c r="C1057" s="359">
        <v>6.7</v>
      </c>
      <c r="D1057" s="359"/>
      <c r="E1057" s="359" t="s">
        <v>2366</v>
      </c>
      <c r="F1057" s="360">
        <v>4.9000000000000004</v>
      </c>
    </row>
    <row r="1058" spans="2:6" ht="14">
      <c r="B1058" s="358" t="s">
        <v>2367</v>
      </c>
      <c r="C1058" s="359">
        <v>6.7</v>
      </c>
      <c r="D1058" s="359"/>
      <c r="E1058" s="359" t="s">
        <v>2368</v>
      </c>
      <c r="F1058" s="360">
        <v>4.8</v>
      </c>
    </row>
    <row r="1059" spans="2:6" ht="14">
      <c r="B1059" s="358" t="s">
        <v>1618</v>
      </c>
      <c r="C1059" s="359">
        <v>6.6</v>
      </c>
      <c r="D1059" s="359"/>
      <c r="E1059" s="359" t="s">
        <v>2369</v>
      </c>
      <c r="F1059" s="360">
        <v>4.8</v>
      </c>
    </row>
    <row r="1060" spans="2:6" ht="14">
      <c r="B1060" s="358" t="s">
        <v>1776</v>
      </c>
      <c r="C1060" s="359">
        <v>6.6</v>
      </c>
      <c r="D1060" s="359"/>
      <c r="E1060" s="359" t="s">
        <v>2370</v>
      </c>
      <c r="F1060" s="360">
        <v>4.8</v>
      </c>
    </row>
    <row r="1061" spans="2:6" ht="14">
      <c r="B1061" s="358" t="s">
        <v>1382</v>
      </c>
      <c r="C1061" s="359">
        <v>6.6</v>
      </c>
      <c r="D1061" s="359"/>
      <c r="E1061" s="359" t="s">
        <v>2371</v>
      </c>
      <c r="F1061" s="360">
        <v>4.8</v>
      </c>
    </row>
    <row r="1062" spans="2:6" ht="14">
      <c r="B1062" s="358" t="s">
        <v>1665</v>
      </c>
      <c r="C1062" s="359">
        <v>6.6</v>
      </c>
      <c r="D1062" s="359"/>
      <c r="E1062" s="359" t="s">
        <v>2372</v>
      </c>
      <c r="F1062" s="360">
        <v>4.8</v>
      </c>
    </row>
    <row r="1063" spans="2:6" ht="14">
      <c r="B1063" s="358" t="s">
        <v>2373</v>
      </c>
      <c r="C1063" s="359">
        <v>6.6</v>
      </c>
      <c r="D1063" s="359"/>
      <c r="E1063" s="359" t="s">
        <v>2374</v>
      </c>
      <c r="F1063" s="360">
        <v>4.8</v>
      </c>
    </row>
    <row r="1064" spans="2:6" ht="14">
      <c r="B1064" s="358" t="s">
        <v>1785</v>
      </c>
      <c r="C1064" s="359">
        <v>6.6</v>
      </c>
      <c r="D1064" s="359"/>
      <c r="E1064" s="359" t="s">
        <v>2375</v>
      </c>
      <c r="F1064" s="360">
        <v>4.8</v>
      </c>
    </row>
    <row r="1065" spans="2:6" ht="14">
      <c r="B1065" s="358" t="s">
        <v>2376</v>
      </c>
      <c r="C1065" s="359">
        <v>6.6</v>
      </c>
      <c r="D1065" s="359"/>
      <c r="E1065" s="359" t="s">
        <v>2377</v>
      </c>
      <c r="F1065" s="360">
        <v>4.7</v>
      </c>
    </row>
    <row r="1066" spans="2:6" ht="14">
      <c r="B1066" s="358" t="s">
        <v>1951</v>
      </c>
      <c r="C1066" s="359">
        <v>6.6</v>
      </c>
      <c r="D1066" s="359"/>
      <c r="E1066" s="359" t="s">
        <v>2378</v>
      </c>
      <c r="F1066" s="360">
        <v>4.5999999999999996</v>
      </c>
    </row>
    <row r="1067" spans="2:6" ht="14">
      <c r="B1067" s="358" t="s">
        <v>2116</v>
      </c>
      <c r="C1067" s="359">
        <v>6.6</v>
      </c>
      <c r="D1067" s="359"/>
      <c r="E1067" s="359" t="s">
        <v>2379</v>
      </c>
      <c r="F1067" s="360">
        <v>4.5</v>
      </c>
    </row>
    <row r="1068" spans="2:6" ht="14">
      <c r="B1068" s="358" t="s">
        <v>1591</v>
      </c>
      <c r="C1068" s="359">
        <v>6.6</v>
      </c>
      <c r="D1068" s="359"/>
      <c r="E1068" s="359" t="s">
        <v>2380</v>
      </c>
      <c r="F1068" s="360">
        <v>4.4000000000000004</v>
      </c>
    </row>
    <row r="1069" spans="2:6" ht="14">
      <c r="B1069" s="358" t="s">
        <v>2057</v>
      </c>
      <c r="C1069" s="359">
        <v>6.6</v>
      </c>
      <c r="D1069" s="359"/>
      <c r="E1069" s="359" t="s">
        <v>728</v>
      </c>
      <c r="F1069" s="360">
        <v>4.4000000000000004</v>
      </c>
    </row>
    <row r="1070" spans="2:6" ht="14">
      <c r="B1070" s="358" t="s">
        <v>364</v>
      </c>
      <c r="C1070" s="359">
        <v>6.6</v>
      </c>
      <c r="D1070" s="359"/>
      <c r="E1070" s="359" t="s">
        <v>2381</v>
      </c>
      <c r="F1070" s="360">
        <v>4.3</v>
      </c>
    </row>
    <row r="1071" spans="2:6" ht="14">
      <c r="B1071" s="358" t="s">
        <v>716</v>
      </c>
      <c r="C1071" s="359">
        <v>6.6</v>
      </c>
      <c r="D1071" s="359"/>
      <c r="E1071" s="359" t="s">
        <v>2382</v>
      </c>
      <c r="F1071" s="360">
        <v>4.3</v>
      </c>
    </row>
    <row r="1072" spans="2:6" ht="14">
      <c r="B1072" s="358" t="s">
        <v>628</v>
      </c>
      <c r="C1072" s="359">
        <v>6.6</v>
      </c>
      <c r="D1072" s="359"/>
      <c r="E1072" s="359" t="s">
        <v>2383</v>
      </c>
      <c r="F1072" s="360">
        <v>4.3</v>
      </c>
    </row>
    <row r="1073" spans="2:6" ht="14">
      <c r="B1073" s="358" t="s">
        <v>631</v>
      </c>
      <c r="C1073" s="359">
        <v>6.6</v>
      </c>
      <c r="D1073" s="359"/>
      <c r="E1073" s="359" t="s">
        <v>2384</v>
      </c>
      <c r="F1073" s="360">
        <v>4.2</v>
      </c>
    </row>
    <row r="1074" spans="2:6" ht="14">
      <c r="B1074" s="358" t="s">
        <v>2031</v>
      </c>
      <c r="C1074" s="359">
        <v>6.6</v>
      </c>
      <c r="D1074" s="359"/>
      <c r="E1074" s="359" t="s">
        <v>2385</v>
      </c>
      <c r="F1074" s="360">
        <v>4.2</v>
      </c>
    </row>
    <row r="1075" spans="2:6" ht="14">
      <c r="B1075" s="358" t="s">
        <v>2386</v>
      </c>
      <c r="C1075" s="359">
        <v>6.6</v>
      </c>
      <c r="D1075" s="359"/>
      <c r="E1075" s="359" t="s">
        <v>2387</v>
      </c>
      <c r="F1075" s="360">
        <v>4.2</v>
      </c>
    </row>
    <row r="1076" spans="2:6" ht="14">
      <c r="B1076" s="358" t="s">
        <v>2388</v>
      </c>
      <c r="C1076" s="359">
        <v>6.6</v>
      </c>
      <c r="D1076" s="359"/>
      <c r="E1076" s="359" t="s">
        <v>2389</v>
      </c>
      <c r="F1076" s="360">
        <v>3.6</v>
      </c>
    </row>
    <row r="1077" spans="2:6" ht="14">
      <c r="B1077" s="358" t="s">
        <v>2390</v>
      </c>
      <c r="C1077" s="359">
        <v>6.6</v>
      </c>
      <c r="D1077" s="359"/>
      <c r="E1077" s="359" t="s">
        <v>2391</v>
      </c>
      <c r="F1077" s="360">
        <v>3.5</v>
      </c>
    </row>
    <row r="1078" spans="2:6" ht="14">
      <c r="B1078" s="358" t="s">
        <v>2392</v>
      </c>
      <c r="C1078" s="359">
        <v>6.6</v>
      </c>
      <c r="D1078" s="359"/>
      <c r="E1078" s="359" t="s">
        <v>2393</v>
      </c>
      <c r="F1078" s="360">
        <v>3.4</v>
      </c>
    </row>
    <row r="1079" spans="2:6" ht="14">
      <c r="B1079" s="358" t="s">
        <v>2394</v>
      </c>
      <c r="C1079" s="359">
        <v>6.6</v>
      </c>
      <c r="D1079" s="359"/>
      <c r="E1079" s="359" t="s">
        <v>2395</v>
      </c>
      <c r="F1079" s="360">
        <v>3.3</v>
      </c>
    </row>
    <row r="1080" spans="2:6" ht="14">
      <c r="B1080" s="358" t="s">
        <v>2396</v>
      </c>
      <c r="C1080" s="359">
        <v>6.6</v>
      </c>
      <c r="D1080" s="359"/>
      <c r="E1080" s="359" t="s">
        <v>2397</v>
      </c>
      <c r="F1080" s="360">
        <v>3.2</v>
      </c>
    </row>
    <row r="1081" spans="2:6" ht="14">
      <c r="B1081" s="358" t="s">
        <v>2398</v>
      </c>
      <c r="C1081" s="359">
        <v>6.6</v>
      </c>
      <c r="D1081" s="359"/>
      <c r="E1081" s="359" t="s">
        <v>642</v>
      </c>
      <c r="F1081" s="360">
        <v>3.2</v>
      </c>
    </row>
    <row r="1082" spans="2:6" ht="14">
      <c r="B1082" s="358" t="s">
        <v>2399</v>
      </c>
      <c r="C1082" s="359">
        <v>6.6</v>
      </c>
      <c r="D1082" s="359"/>
      <c r="E1082" s="359" t="s">
        <v>2400</v>
      </c>
      <c r="F1082" s="360">
        <v>3.1</v>
      </c>
    </row>
    <row r="1083" spans="2:6" ht="14">
      <c r="B1083" s="358" t="s">
        <v>2401</v>
      </c>
      <c r="C1083" s="359">
        <v>6.6</v>
      </c>
      <c r="D1083" s="359"/>
      <c r="E1083" s="359" t="s">
        <v>2402</v>
      </c>
      <c r="F1083" s="360">
        <v>3.1</v>
      </c>
    </row>
    <row r="1084" spans="2:6" ht="14">
      <c r="B1084" s="358" t="s">
        <v>1520</v>
      </c>
      <c r="C1084" s="359">
        <v>6.5</v>
      </c>
      <c r="D1084" s="359"/>
      <c r="E1084" s="359" t="s">
        <v>2403</v>
      </c>
      <c r="F1084" s="360">
        <v>3.1</v>
      </c>
    </row>
    <row r="1085" spans="2:6" ht="14">
      <c r="B1085" s="358" t="s">
        <v>1699</v>
      </c>
      <c r="C1085" s="359">
        <v>6.5</v>
      </c>
      <c r="D1085" s="359"/>
      <c r="E1085" s="359" t="s">
        <v>2404</v>
      </c>
      <c r="F1085" s="360">
        <v>3.1</v>
      </c>
    </row>
    <row r="1086" spans="2:6" ht="14">
      <c r="B1086" s="358" t="s">
        <v>1641</v>
      </c>
      <c r="C1086" s="359">
        <v>6.5</v>
      </c>
      <c r="D1086" s="359"/>
      <c r="E1086" s="359" t="s">
        <v>2405</v>
      </c>
      <c r="F1086" s="360">
        <v>2.9</v>
      </c>
    </row>
    <row r="1087" spans="2:6" ht="14">
      <c r="B1087" s="358" t="s">
        <v>1759</v>
      </c>
      <c r="C1087" s="359">
        <v>6.5</v>
      </c>
      <c r="D1087" s="359"/>
      <c r="E1087" s="359" t="s">
        <v>2406</v>
      </c>
      <c r="F1087" s="360">
        <v>2.6</v>
      </c>
    </row>
    <row r="1088" spans="2:6" ht="14">
      <c r="B1088" s="358" t="s">
        <v>1775</v>
      </c>
      <c r="C1088" s="359">
        <v>6.5</v>
      </c>
      <c r="D1088" s="359"/>
      <c r="E1088" s="359" t="s">
        <v>2407</v>
      </c>
      <c r="F1088" s="360">
        <v>2.2999999999999998</v>
      </c>
    </row>
    <row r="1089" spans="2:6" ht="14">
      <c r="B1089" s="358" t="s">
        <v>1823</v>
      </c>
      <c r="C1089" s="359">
        <v>6.5</v>
      </c>
      <c r="D1089" s="359"/>
      <c r="E1089" s="359" t="s">
        <v>2408</v>
      </c>
      <c r="F1089" s="360">
        <v>1.8</v>
      </c>
    </row>
    <row r="1090" spans="2:6" ht="14">
      <c r="B1090" s="358" t="s">
        <v>1862</v>
      </c>
      <c r="C1090" s="359">
        <v>6.5</v>
      </c>
      <c r="D1090" s="359"/>
      <c r="E1090" s="359" t="s">
        <v>1862</v>
      </c>
      <c r="F1090" s="360">
        <v>6.5</v>
      </c>
    </row>
    <row r="1091" spans="2:6" ht="14">
      <c r="B1091" s="358" t="s">
        <v>1717</v>
      </c>
      <c r="C1091" s="359">
        <v>6.5</v>
      </c>
      <c r="D1091" s="359"/>
      <c r="E1091" s="359" t="s">
        <v>1717</v>
      </c>
      <c r="F1091" s="360">
        <v>6.5</v>
      </c>
    </row>
    <row r="1092" spans="2:6" ht="14">
      <c r="B1092" s="358" t="s">
        <v>2409</v>
      </c>
      <c r="C1092" s="359">
        <v>6.5</v>
      </c>
      <c r="D1092" s="359"/>
      <c r="E1092" s="359" t="s">
        <v>2409</v>
      </c>
      <c r="F1092" s="360">
        <v>6.5</v>
      </c>
    </row>
    <row r="1093" spans="2:6" ht="14">
      <c r="B1093" s="358" t="s">
        <v>1585</v>
      </c>
      <c r="C1093" s="359">
        <v>6.5</v>
      </c>
      <c r="D1093" s="359"/>
      <c r="E1093" s="359" t="s">
        <v>1585</v>
      </c>
      <c r="F1093" s="360">
        <v>6.5</v>
      </c>
    </row>
    <row r="1094" spans="2:6" ht="14">
      <c r="B1094" s="358" t="s">
        <v>610</v>
      </c>
      <c r="C1094" s="359">
        <v>6.5</v>
      </c>
      <c r="D1094" s="359"/>
      <c r="E1094" s="359" t="s">
        <v>610</v>
      </c>
      <c r="F1094" s="360">
        <v>6.5</v>
      </c>
    </row>
    <row r="1095" spans="2:6" ht="14">
      <c r="B1095" s="358" t="s">
        <v>1543</v>
      </c>
      <c r="C1095" s="359">
        <v>6.5</v>
      </c>
      <c r="D1095" s="359"/>
      <c r="E1095" s="359" t="s">
        <v>1543</v>
      </c>
      <c r="F1095" s="360">
        <v>6.5</v>
      </c>
    </row>
    <row r="1096" spans="2:6" ht="14">
      <c r="B1096" s="358" t="s">
        <v>1845</v>
      </c>
      <c r="C1096" s="359">
        <v>6.5</v>
      </c>
      <c r="D1096" s="359"/>
      <c r="E1096" s="359" t="s">
        <v>1845</v>
      </c>
      <c r="F1096" s="360">
        <v>6.5</v>
      </c>
    </row>
    <row r="1097" spans="2:6" ht="14">
      <c r="B1097" s="358" t="s">
        <v>587</v>
      </c>
      <c r="C1097" s="359">
        <v>6.5</v>
      </c>
      <c r="D1097" s="359"/>
      <c r="E1097" s="359" t="s">
        <v>587</v>
      </c>
      <c r="F1097" s="360">
        <v>6.5</v>
      </c>
    </row>
    <row r="1098" spans="2:6" ht="14">
      <c r="B1098" s="358" t="s">
        <v>754</v>
      </c>
      <c r="C1098" s="359">
        <v>6.5</v>
      </c>
      <c r="D1098" s="359"/>
      <c r="E1098" s="359" t="s">
        <v>754</v>
      </c>
      <c r="F1098" s="360">
        <v>6.5</v>
      </c>
    </row>
    <row r="1099" spans="2:6" ht="14">
      <c r="B1099" s="358" t="s">
        <v>1750</v>
      </c>
      <c r="C1099" s="359">
        <v>6.5</v>
      </c>
      <c r="D1099" s="359"/>
      <c r="E1099" s="359" t="s">
        <v>1750</v>
      </c>
      <c r="F1099" s="360">
        <v>6.5</v>
      </c>
    </row>
    <row r="1100" spans="2:6" ht="14">
      <c r="B1100" s="358" t="s">
        <v>1454</v>
      </c>
      <c r="C1100" s="359">
        <v>6.5</v>
      </c>
      <c r="D1100" s="359"/>
      <c r="E1100" s="359" t="s">
        <v>1454</v>
      </c>
      <c r="F1100" s="360">
        <v>6.5</v>
      </c>
    </row>
    <row r="1101" spans="2:6" ht="14">
      <c r="B1101" s="358" t="s">
        <v>1421</v>
      </c>
      <c r="C1101" s="359">
        <v>6.5</v>
      </c>
      <c r="D1101" s="359"/>
      <c r="E1101" s="359" t="s">
        <v>1421</v>
      </c>
      <c r="F1101" s="360">
        <v>6.5</v>
      </c>
    </row>
    <row r="1102" spans="2:6" ht="14">
      <c r="B1102" s="358" t="s">
        <v>2410</v>
      </c>
      <c r="C1102" s="359">
        <v>6.5</v>
      </c>
      <c r="D1102" s="359"/>
      <c r="E1102" s="359" t="s">
        <v>2410</v>
      </c>
      <c r="F1102" s="360">
        <v>6.5</v>
      </c>
    </row>
    <row r="1103" spans="2:6" ht="14">
      <c r="B1103" s="358" t="s">
        <v>2411</v>
      </c>
      <c r="C1103" s="359">
        <v>6.5</v>
      </c>
      <c r="D1103" s="359"/>
      <c r="E1103" s="359" t="s">
        <v>2411</v>
      </c>
      <c r="F1103" s="360">
        <v>6.5</v>
      </c>
    </row>
    <row r="1104" spans="2:6" ht="14">
      <c r="B1104" s="358" t="s">
        <v>2412</v>
      </c>
      <c r="C1104" s="359">
        <v>6.5</v>
      </c>
      <c r="D1104" s="359"/>
      <c r="E1104" s="359" t="s">
        <v>2412</v>
      </c>
      <c r="F1104" s="360">
        <v>6.5</v>
      </c>
    </row>
    <row r="1105" spans="2:6" ht="14">
      <c r="B1105" s="358" t="s">
        <v>2413</v>
      </c>
      <c r="C1105" s="359">
        <v>6.5</v>
      </c>
      <c r="D1105" s="359"/>
      <c r="E1105" s="359" t="s">
        <v>2413</v>
      </c>
      <c r="F1105" s="360">
        <v>6.5</v>
      </c>
    </row>
    <row r="1106" spans="2:6" ht="14">
      <c r="B1106" s="358" t="s">
        <v>2414</v>
      </c>
      <c r="C1106" s="359">
        <v>6.5</v>
      </c>
      <c r="D1106" s="359"/>
      <c r="E1106" s="359" t="s">
        <v>2414</v>
      </c>
      <c r="F1106" s="360">
        <v>6.5</v>
      </c>
    </row>
    <row r="1107" spans="2:6" ht="14">
      <c r="B1107" s="358" t="s">
        <v>2415</v>
      </c>
      <c r="C1107" s="359">
        <v>6.5</v>
      </c>
      <c r="D1107" s="359"/>
      <c r="E1107" s="359" t="s">
        <v>2415</v>
      </c>
      <c r="F1107" s="360">
        <v>6.5</v>
      </c>
    </row>
    <row r="1108" spans="2:6" ht="14">
      <c r="B1108" s="358" t="s">
        <v>2416</v>
      </c>
      <c r="C1108" s="359">
        <v>6.5</v>
      </c>
      <c r="D1108" s="359"/>
      <c r="E1108" s="359" t="s">
        <v>2416</v>
      </c>
      <c r="F1108" s="360">
        <v>6.5</v>
      </c>
    </row>
    <row r="1109" spans="2:6" ht="14">
      <c r="B1109" s="358" t="s">
        <v>2417</v>
      </c>
      <c r="C1109" s="359">
        <v>6.5</v>
      </c>
      <c r="D1109" s="359"/>
      <c r="E1109" s="359" t="s">
        <v>2417</v>
      </c>
      <c r="F1109" s="360">
        <v>6.5</v>
      </c>
    </row>
    <row r="1110" spans="2:6" ht="14">
      <c r="B1110" s="358" t="s">
        <v>2418</v>
      </c>
      <c r="C1110" s="359">
        <v>6.5</v>
      </c>
      <c r="D1110" s="359"/>
      <c r="E1110" s="359" t="s">
        <v>2418</v>
      </c>
      <c r="F1110" s="360">
        <v>6.5</v>
      </c>
    </row>
    <row r="1111" spans="2:6" ht="14">
      <c r="B1111" s="358" t="s">
        <v>2419</v>
      </c>
      <c r="C1111" s="359">
        <v>6.5</v>
      </c>
      <c r="D1111" s="359"/>
      <c r="E1111" s="359" t="s">
        <v>2419</v>
      </c>
      <c r="F1111" s="360">
        <v>6.5</v>
      </c>
    </row>
    <row r="1112" spans="2:6" ht="14">
      <c r="B1112" s="358" t="s">
        <v>2420</v>
      </c>
      <c r="C1112" s="359">
        <v>6.5</v>
      </c>
      <c r="D1112" s="359"/>
      <c r="E1112" s="359" t="s">
        <v>2420</v>
      </c>
      <c r="F1112" s="360">
        <v>6.5</v>
      </c>
    </row>
    <row r="1113" spans="2:6" ht="14">
      <c r="B1113" s="358" t="s">
        <v>1919</v>
      </c>
      <c r="C1113" s="359">
        <v>6.4</v>
      </c>
      <c r="D1113" s="359"/>
      <c r="E1113" s="359" t="s">
        <v>1919</v>
      </c>
      <c r="F1113" s="360">
        <v>6.4</v>
      </c>
    </row>
    <row r="1114" spans="2:6" ht="14">
      <c r="B1114" s="358" t="s">
        <v>2153</v>
      </c>
      <c r="C1114" s="359">
        <v>6.4</v>
      </c>
      <c r="D1114" s="359"/>
      <c r="E1114" s="359" t="s">
        <v>2153</v>
      </c>
      <c r="F1114" s="360">
        <v>6.4</v>
      </c>
    </row>
    <row r="1115" spans="2:6" ht="14">
      <c r="B1115" s="358" t="s">
        <v>1757</v>
      </c>
      <c r="C1115" s="359">
        <v>6.4</v>
      </c>
      <c r="D1115" s="359"/>
      <c r="E1115" s="359" t="s">
        <v>1757</v>
      </c>
      <c r="F1115" s="360">
        <v>6.4</v>
      </c>
    </row>
    <row r="1116" spans="2:6" ht="14">
      <c r="B1116" s="358" t="s">
        <v>1736</v>
      </c>
      <c r="C1116" s="359">
        <v>6.4</v>
      </c>
      <c r="D1116" s="359"/>
      <c r="E1116" s="359" t="s">
        <v>1736</v>
      </c>
      <c r="F1116" s="360">
        <v>6.4</v>
      </c>
    </row>
    <row r="1117" spans="2:6" ht="14">
      <c r="B1117" s="358" t="s">
        <v>1864</v>
      </c>
      <c r="C1117" s="359">
        <v>6.4</v>
      </c>
      <c r="D1117" s="359"/>
      <c r="E1117" s="359" t="s">
        <v>1864</v>
      </c>
      <c r="F1117" s="360">
        <v>6.4</v>
      </c>
    </row>
    <row r="1118" spans="2:6" ht="14">
      <c r="B1118" s="358" t="s">
        <v>1843</v>
      </c>
      <c r="C1118" s="359">
        <v>6.4</v>
      </c>
      <c r="D1118" s="359"/>
      <c r="E1118" s="359" t="s">
        <v>1843</v>
      </c>
      <c r="F1118" s="360">
        <v>6.4</v>
      </c>
    </row>
    <row r="1119" spans="2:6" ht="14">
      <c r="B1119" s="358" t="s">
        <v>2421</v>
      </c>
      <c r="C1119" s="359">
        <v>6.4</v>
      </c>
      <c r="D1119" s="359"/>
      <c r="E1119" s="359" t="s">
        <v>2421</v>
      </c>
      <c r="F1119" s="360">
        <v>6.4</v>
      </c>
    </row>
    <row r="1120" spans="2:6" ht="14">
      <c r="B1120" s="358" t="s">
        <v>1564</v>
      </c>
      <c r="C1120" s="359">
        <v>6.4</v>
      </c>
      <c r="D1120" s="359"/>
      <c r="E1120" s="359" t="s">
        <v>1564</v>
      </c>
      <c r="F1120" s="360">
        <v>6.4</v>
      </c>
    </row>
    <row r="1121" spans="2:6" ht="14">
      <c r="B1121" s="358" t="s">
        <v>1648</v>
      </c>
      <c r="C1121" s="359">
        <v>6.4</v>
      </c>
      <c r="D1121" s="359"/>
      <c r="E1121" s="359" t="s">
        <v>1648</v>
      </c>
      <c r="F1121" s="360">
        <v>6.4</v>
      </c>
    </row>
    <row r="1122" spans="2:6" ht="14">
      <c r="B1122" s="358" t="s">
        <v>1539</v>
      </c>
      <c r="C1122" s="359">
        <v>6.4</v>
      </c>
      <c r="D1122" s="359"/>
      <c r="E1122" s="359" t="s">
        <v>1539</v>
      </c>
      <c r="F1122" s="360">
        <v>6.4</v>
      </c>
    </row>
    <row r="1123" spans="2:6" ht="14">
      <c r="B1123" s="358" t="s">
        <v>1459</v>
      </c>
      <c r="C1123" s="359">
        <v>6.4</v>
      </c>
      <c r="D1123" s="359"/>
      <c r="E1123" s="359" t="s">
        <v>1459</v>
      </c>
      <c r="F1123" s="360">
        <v>6.4</v>
      </c>
    </row>
    <row r="1124" spans="2:6" ht="14">
      <c r="B1124" s="358" t="s">
        <v>505</v>
      </c>
      <c r="C1124" s="359">
        <v>6.4</v>
      </c>
      <c r="D1124" s="359"/>
      <c r="E1124" s="359" t="s">
        <v>505</v>
      </c>
      <c r="F1124" s="360">
        <v>6.4</v>
      </c>
    </row>
    <row r="1125" spans="2:6" ht="14">
      <c r="B1125" s="358" t="s">
        <v>1649</v>
      </c>
      <c r="C1125" s="359">
        <v>6.4</v>
      </c>
      <c r="D1125" s="359"/>
      <c r="E1125" s="359" t="s">
        <v>1649</v>
      </c>
      <c r="F1125" s="360">
        <v>6.4</v>
      </c>
    </row>
    <row r="1126" spans="2:6" ht="14">
      <c r="B1126" s="358" t="s">
        <v>1805</v>
      </c>
      <c r="C1126" s="359">
        <v>6.4</v>
      </c>
      <c r="D1126" s="359"/>
      <c r="E1126" s="359" t="s">
        <v>1805</v>
      </c>
      <c r="F1126" s="360">
        <v>6.4</v>
      </c>
    </row>
    <row r="1127" spans="2:6" ht="14">
      <c r="B1127" s="358" t="s">
        <v>1781</v>
      </c>
      <c r="C1127" s="359">
        <v>6.4</v>
      </c>
      <c r="D1127" s="359"/>
      <c r="E1127" s="359" t="s">
        <v>1781</v>
      </c>
      <c r="F1127" s="360">
        <v>6.4</v>
      </c>
    </row>
    <row r="1128" spans="2:6" ht="14">
      <c r="B1128" s="358" t="s">
        <v>394</v>
      </c>
      <c r="C1128" s="359">
        <v>6.4</v>
      </c>
      <c r="D1128" s="359"/>
      <c r="E1128" s="359" t="s">
        <v>394</v>
      </c>
      <c r="F1128" s="360">
        <v>6.4</v>
      </c>
    </row>
    <row r="1129" spans="2:6" ht="14">
      <c r="B1129" s="358" t="s">
        <v>1906</v>
      </c>
      <c r="C1129" s="359">
        <v>6.4</v>
      </c>
      <c r="D1129" s="359"/>
      <c r="E1129" s="359" t="s">
        <v>1906</v>
      </c>
      <c r="F1129" s="360">
        <v>6.4</v>
      </c>
    </row>
    <row r="1130" spans="2:6" ht="14">
      <c r="B1130" s="358" t="s">
        <v>735</v>
      </c>
      <c r="C1130" s="359">
        <v>6.4</v>
      </c>
      <c r="D1130" s="359"/>
      <c r="E1130" s="359" t="s">
        <v>735</v>
      </c>
      <c r="F1130" s="360">
        <v>6.4</v>
      </c>
    </row>
    <row r="1131" spans="2:6" ht="14">
      <c r="B1131" s="358" t="s">
        <v>583</v>
      </c>
      <c r="C1131" s="359">
        <v>6.4</v>
      </c>
      <c r="D1131" s="359"/>
      <c r="E1131" s="359" t="s">
        <v>583</v>
      </c>
      <c r="F1131" s="360">
        <v>6.4</v>
      </c>
    </row>
    <row r="1132" spans="2:6" ht="14">
      <c r="B1132" s="358" t="s">
        <v>542</v>
      </c>
      <c r="C1132" s="359">
        <v>6.4</v>
      </c>
      <c r="D1132" s="359"/>
      <c r="E1132" s="359" t="s">
        <v>542</v>
      </c>
      <c r="F1132" s="360">
        <v>6.4</v>
      </c>
    </row>
    <row r="1133" spans="2:6" ht="14">
      <c r="B1133" s="358" t="s">
        <v>1674</v>
      </c>
      <c r="C1133" s="359">
        <v>6.4</v>
      </c>
      <c r="D1133" s="359"/>
      <c r="E1133" s="359" t="s">
        <v>1674</v>
      </c>
      <c r="F1133" s="360">
        <v>6.4</v>
      </c>
    </row>
    <row r="1134" spans="2:6" ht="14">
      <c r="B1134" s="358" t="s">
        <v>1774</v>
      </c>
      <c r="C1134" s="359">
        <v>6.4</v>
      </c>
      <c r="D1134" s="359"/>
      <c r="E1134" s="359" t="s">
        <v>1774</v>
      </c>
      <c r="F1134" s="360">
        <v>6.4</v>
      </c>
    </row>
    <row r="1135" spans="2:6" ht="14">
      <c r="B1135" s="358" t="s">
        <v>434</v>
      </c>
      <c r="C1135" s="359">
        <v>6.4</v>
      </c>
      <c r="D1135" s="359"/>
      <c r="E1135" s="359" t="s">
        <v>434</v>
      </c>
      <c r="F1135" s="360">
        <v>6.4</v>
      </c>
    </row>
    <row r="1136" spans="2:6" ht="14">
      <c r="B1136" s="358" t="s">
        <v>2422</v>
      </c>
      <c r="C1136" s="359">
        <v>6.4</v>
      </c>
      <c r="D1136" s="359"/>
      <c r="E1136" s="359" t="s">
        <v>2422</v>
      </c>
      <c r="F1136" s="360">
        <v>6.4</v>
      </c>
    </row>
    <row r="1137" spans="2:6" ht="14">
      <c r="B1137" s="358" t="s">
        <v>2423</v>
      </c>
      <c r="C1137" s="359">
        <v>6.4</v>
      </c>
      <c r="D1137" s="359"/>
      <c r="E1137" s="359" t="s">
        <v>2423</v>
      </c>
      <c r="F1137" s="360">
        <v>6.4</v>
      </c>
    </row>
    <row r="1138" spans="2:6" ht="14">
      <c r="B1138" s="358" t="s">
        <v>2424</v>
      </c>
      <c r="C1138" s="359">
        <v>6.4</v>
      </c>
      <c r="D1138" s="359"/>
      <c r="E1138" s="359" t="s">
        <v>2424</v>
      </c>
      <c r="F1138" s="360">
        <v>6.4</v>
      </c>
    </row>
    <row r="1139" spans="2:6" ht="14">
      <c r="B1139" s="358" t="s">
        <v>2425</v>
      </c>
      <c r="C1139" s="359">
        <v>6.4</v>
      </c>
      <c r="D1139" s="359"/>
      <c r="E1139" s="359" t="s">
        <v>2425</v>
      </c>
      <c r="F1139" s="360">
        <v>6.4</v>
      </c>
    </row>
    <row r="1140" spans="2:6" ht="14">
      <c r="B1140" s="358" t="s">
        <v>2426</v>
      </c>
      <c r="C1140" s="359">
        <v>6.4</v>
      </c>
      <c r="D1140" s="359"/>
      <c r="E1140" s="359" t="s">
        <v>2426</v>
      </c>
      <c r="F1140" s="360">
        <v>6.4</v>
      </c>
    </row>
    <row r="1141" spans="2:6" ht="14">
      <c r="B1141" s="358" t="s">
        <v>2427</v>
      </c>
      <c r="C1141" s="359">
        <v>6.4</v>
      </c>
      <c r="D1141" s="359"/>
      <c r="E1141" s="359" t="s">
        <v>2427</v>
      </c>
      <c r="F1141" s="360">
        <v>6.4</v>
      </c>
    </row>
    <row r="1142" spans="2:6" ht="14">
      <c r="B1142" s="358" t="s">
        <v>2428</v>
      </c>
      <c r="C1142" s="359">
        <v>6.4</v>
      </c>
      <c r="D1142" s="359"/>
      <c r="E1142" s="359" t="s">
        <v>2428</v>
      </c>
      <c r="F1142" s="360">
        <v>6.4</v>
      </c>
    </row>
    <row r="1143" spans="2:6" ht="14">
      <c r="B1143" s="358" t="s">
        <v>2429</v>
      </c>
      <c r="C1143" s="359">
        <v>6.4</v>
      </c>
      <c r="D1143" s="359"/>
      <c r="E1143" s="359" t="s">
        <v>2429</v>
      </c>
      <c r="F1143" s="360">
        <v>6.4</v>
      </c>
    </row>
    <row r="1144" spans="2:6" ht="14">
      <c r="B1144" s="358" t="s">
        <v>2430</v>
      </c>
      <c r="C1144" s="359">
        <v>6.4</v>
      </c>
      <c r="D1144" s="359"/>
      <c r="E1144" s="359" t="s">
        <v>2430</v>
      </c>
      <c r="F1144" s="360">
        <v>6.4</v>
      </c>
    </row>
    <row r="1145" spans="2:6" ht="14">
      <c r="B1145" s="358" t="s">
        <v>2431</v>
      </c>
      <c r="C1145" s="359">
        <v>6.4</v>
      </c>
      <c r="D1145" s="359"/>
      <c r="E1145" s="359" t="s">
        <v>2431</v>
      </c>
      <c r="F1145" s="360">
        <v>6.4</v>
      </c>
    </row>
    <row r="1146" spans="2:6" ht="14">
      <c r="B1146" s="358" t="s">
        <v>2432</v>
      </c>
      <c r="C1146" s="359">
        <v>6.4</v>
      </c>
      <c r="D1146" s="359"/>
      <c r="E1146" s="359" t="s">
        <v>2432</v>
      </c>
      <c r="F1146" s="360">
        <v>6.4</v>
      </c>
    </row>
    <row r="1147" spans="2:6" ht="14">
      <c r="B1147" s="358" t="s">
        <v>2433</v>
      </c>
      <c r="C1147" s="359">
        <v>6.4</v>
      </c>
      <c r="D1147" s="359"/>
      <c r="E1147" s="359" t="s">
        <v>2433</v>
      </c>
      <c r="F1147" s="360">
        <v>6.4</v>
      </c>
    </row>
    <row r="1148" spans="2:6" ht="14">
      <c r="B1148" s="358" t="s">
        <v>2434</v>
      </c>
      <c r="C1148" s="359">
        <v>6.4</v>
      </c>
      <c r="D1148" s="359"/>
      <c r="E1148" s="359" t="s">
        <v>2434</v>
      </c>
      <c r="F1148" s="360">
        <v>6.4</v>
      </c>
    </row>
    <row r="1149" spans="2:6" ht="14">
      <c r="B1149" s="358" t="s">
        <v>2435</v>
      </c>
      <c r="C1149" s="359">
        <v>6.4</v>
      </c>
      <c r="D1149" s="359"/>
      <c r="E1149" s="359" t="s">
        <v>2435</v>
      </c>
      <c r="F1149" s="360">
        <v>6.4</v>
      </c>
    </row>
    <row r="1150" spans="2:6" ht="14">
      <c r="B1150" s="358" t="s">
        <v>2436</v>
      </c>
      <c r="C1150" s="359">
        <v>6.4</v>
      </c>
      <c r="D1150" s="359"/>
      <c r="E1150" s="359" t="s">
        <v>2436</v>
      </c>
      <c r="F1150" s="360">
        <v>6.4</v>
      </c>
    </row>
    <row r="1151" spans="2:6" ht="14">
      <c r="B1151" s="358" t="s">
        <v>2437</v>
      </c>
      <c r="C1151" s="359">
        <v>6.4</v>
      </c>
      <c r="D1151" s="359"/>
      <c r="E1151" s="359" t="s">
        <v>2437</v>
      </c>
      <c r="F1151" s="360">
        <v>6.4</v>
      </c>
    </row>
    <row r="1152" spans="2:6" ht="14">
      <c r="B1152" s="358" t="s">
        <v>1684</v>
      </c>
      <c r="C1152" s="359">
        <v>6.3</v>
      </c>
      <c r="D1152" s="359"/>
      <c r="E1152" s="359" t="s">
        <v>1684</v>
      </c>
      <c r="F1152" s="360">
        <v>6.3</v>
      </c>
    </row>
    <row r="1153" spans="2:6" ht="14">
      <c r="B1153" s="358" t="s">
        <v>2037</v>
      </c>
      <c r="C1153" s="359">
        <v>6.3</v>
      </c>
      <c r="D1153" s="359"/>
      <c r="E1153" s="359" t="s">
        <v>2037</v>
      </c>
      <c r="F1153" s="360">
        <v>6.3</v>
      </c>
    </row>
    <row r="1154" spans="2:6" ht="14">
      <c r="B1154" s="358" t="s">
        <v>1686</v>
      </c>
      <c r="C1154" s="359">
        <v>6.3</v>
      </c>
      <c r="D1154" s="359"/>
      <c r="E1154" s="359" t="s">
        <v>1686</v>
      </c>
      <c r="F1154" s="360">
        <v>6.3</v>
      </c>
    </row>
    <row r="1155" spans="2:6" ht="14">
      <c r="B1155" s="358" t="s">
        <v>2018</v>
      </c>
      <c r="C1155" s="359">
        <v>6.3</v>
      </c>
      <c r="D1155" s="359"/>
      <c r="E1155" s="359" t="s">
        <v>2018</v>
      </c>
      <c r="F1155" s="360">
        <v>6.3</v>
      </c>
    </row>
    <row r="1156" spans="2:6" ht="14">
      <c r="B1156" s="358" t="s">
        <v>1619</v>
      </c>
      <c r="C1156" s="359">
        <v>6.3</v>
      </c>
      <c r="D1156" s="359"/>
      <c r="E1156" s="359" t="s">
        <v>1619</v>
      </c>
      <c r="F1156" s="360">
        <v>6.3</v>
      </c>
    </row>
    <row r="1157" spans="2:6" ht="14">
      <c r="B1157" s="358" t="s">
        <v>1620</v>
      </c>
      <c r="C1157" s="359">
        <v>6.3</v>
      </c>
      <c r="D1157" s="359"/>
      <c r="E1157" s="359" t="s">
        <v>1620</v>
      </c>
      <c r="F1157" s="360">
        <v>6.3</v>
      </c>
    </row>
    <row r="1158" spans="2:6" ht="14">
      <c r="B1158" s="358" t="s">
        <v>1718</v>
      </c>
      <c r="C1158" s="359">
        <v>6.3</v>
      </c>
      <c r="D1158" s="359"/>
      <c r="E1158" s="359" t="s">
        <v>1718</v>
      </c>
      <c r="F1158" s="360">
        <v>6.3</v>
      </c>
    </row>
    <row r="1159" spans="2:6" ht="14">
      <c r="B1159" s="358" t="s">
        <v>1804</v>
      </c>
      <c r="C1159" s="359">
        <v>6.3</v>
      </c>
      <c r="D1159" s="359"/>
      <c r="E1159" s="359" t="s">
        <v>1804</v>
      </c>
      <c r="F1159" s="360">
        <v>6.3</v>
      </c>
    </row>
    <row r="1160" spans="2:6" ht="14">
      <c r="B1160" s="358" t="s">
        <v>1596</v>
      </c>
      <c r="C1160" s="359">
        <v>6.3</v>
      </c>
      <c r="D1160" s="359"/>
      <c r="E1160" s="359" t="s">
        <v>1596</v>
      </c>
      <c r="F1160" s="360">
        <v>6.3</v>
      </c>
    </row>
    <row r="1161" spans="2:6" ht="14">
      <c r="B1161" s="358" t="s">
        <v>1605</v>
      </c>
      <c r="C1161" s="359">
        <v>6.3</v>
      </c>
      <c r="D1161" s="359"/>
      <c r="E1161" s="359" t="s">
        <v>1605</v>
      </c>
      <c r="F1161" s="360">
        <v>6.3</v>
      </c>
    </row>
    <row r="1162" spans="2:6" ht="14">
      <c r="B1162" s="358" t="s">
        <v>1667</v>
      </c>
      <c r="C1162" s="359">
        <v>6.3</v>
      </c>
      <c r="D1162" s="359"/>
      <c r="E1162" s="359" t="s">
        <v>1667</v>
      </c>
      <c r="F1162" s="360">
        <v>6.3</v>
      </c>
    </row>
    <row r="1163" spans="2:6" ht="14">
      <c r="B1163" s="358" t="s">
        <v>520</v>
      </c>
      <c r="C1163" s="359">
        <v>6.3</v>
      </c>
      <c r="D1163" s="359"/>
      <c r="E1163" s="359" t="s">
        <v>520</v>
      </c>
      <c r="F1163" s="360">
        <v>6.3</v>
      </c>
    </row>
    <row r="1164" spans="2:6" ht="14">
      <c r="B1164" s="358" t="s">
        <v>1791</v>
      </c>
      <c r="C1164" s="359">
        <v>6.3</v>
      </c>
      <c r="D1164" s="359"/>
      <c r="E1164" s="359" t="s">
        <v>1791</v>
      </c>
      <c r="F1164" s="360">
        <v>6.3</v>
      </c>
    </row>
    <row r="1165" spans="2:6" ht="14">
      <c r="B1165" s="358" t="s">
        <v>1833</v>
      </c>
      <c r="C1165" s="359">
        <v>6.3</v>
      </c>
      <c r="D1165" s="359"/>
      <c r="E1165" s="359" t="s">
        <v>1833</v>
      </c>
      <c r="F1165" s="360">
        <v>6.3</v>
      </c>
    </row>
    <row r="1166" spans="2:6" ht="14">
      <c r="B1166" s="358" t="s">
        <v>532</v>
      </c>
      <c r="C1166" s="359">
        <v>6.3</v>
      </c>
      <c r="D1166" s="359"/>
      <c r="E1166" s="359" t="s">
        <v>532</v>
      </c>
      <c r="F1166" s="360">
        <v>6.3</v>
      </c>
    </row>
    <row r="1167" spans="2:6" ht="14">
      <c r="B1167" s="358" t="s">
        <v>742</v>
      </c>
      <c r="C1167" s="359">
        <v>6.3</v>
      </c>
      <c r="D1167" s="359"/>
      <c r="E1167" s="359" t="s">
        <v>742</v>
      </c>
      <c r="F1167" s="360">
        <v>6.3</v>
      </c>
    </row>
    <row r="1168" spans="2:6" ht="14">
      <c r="B1168" s="358" t="s">
        <v>2149</v>
      </c>
      <c r="C1168" s="359">
        <v>6.3</v>
      </c>
      <c r="D1168" s="359"/>
      <c r="E1168" s="359" t="s">
        <v>2149</v>
      </c>
      <c r="F1168" s="360">
        <v>6.3</v>
      </c>
    </row>
    <row r="1169" spans="2:6" ht="14">
      <c r="B1169" s="358" t="s">
        <v>2103</v>
      </c>
      <c r="C1169" s="359">
        <v>6.3</v>
      </c>
      <c r="D1169" s="359"/>
      <c r="E1169" s="359" t="s">
        <v>2103</v>
      </c>
      <c r="F1169" s="360">
        <v>6.3</v>
      </c>
    </row>
    <row r="1170" spans="2:6" ht="14">
      <c r="B1170" s="358" t="s">
        <v>1634</v>
      </c>
      <c r="C1170" s="359">
        <v>6.3</v>
      </c>
      <c r="D1170" s="359"/>
      <c r="E1170" s="359" t="s">
        <v>1634</v>
      </c>
      <c r="F1170" s="360">
        <v>6.3</v>
      </c>
    </row>
    <row r="1171" spans="2:6" ht="14">
      <c r="B1171" s="358" t="s">
        <v>2438</v>
      </c>
      <c r="C1171" s="359">
        <v>6.3</v>
      </c>
      <c r="D1171" s="359"/>
      <c r="E1171" s="359" t="s">
        <v>2438</v>
      </c>
      <c r="F1171" s="360">
        <v>6.3</v>
      </c>
    </row>
    <row r="1172" spans="2:6" ht="14">
      <c r="B1172" s="358" t="s">
        <v>2439</v>
      </c>
      <c r="C1172" s="359">
        <v>6.3</v>
      </c>
      <c r="D1172" s="359"/>
      <c r="E1172" s="359" t="s">
        <v>2439</v>
      </c>
      <c r="F1172" s="360">
        <v>6.3</v>
      </c>
    </row>
    <row r="1173" spans="2:6" ht="14">
      <c r="B1173" s="358" t="s">
        <v>2440</v>
      </c>
      <c r="C1173" s="359">
        <v>6.3</v>
      </c>
      <c r="D1173" s="359"/>
      <c r="E1173" s="359" t="s">
        <v>2440</v>
      </c>
      <c r="F1173" s="360">
        <v>6.3</v>
      </c>
    </row>
    <row r="1174" spans="2:6" ht="14">
      <c r="B1174" s="358" t="s">
        <v>2441</v>
      </c>
      <c r="C1174" s="359">
        <v>6.3</v>
      </c>
      <c r="D1174" s="359"/>
      <c r="E1174" s="359" t="s">
        <v>2441</v>
      </c>
      <c r="F1174" s="360">
        <v>6.3</v>
      </c>
    </row>
    <row r="1175" spans="2:6" ht="14">
      <c r="B1175" s="358" t="s">
        <v>2442</v>
      </c>
      <c r="C1175" s="359">
        <v>6.3</v>
      </c>
      <c r="D1175" s="359"/>
      <c r="E1175" s="359" t="s">
        <v>2442</v>
      </c>
      <c r="F1175" s="360">
        <v>6.3</v>
      </c>
    </row>
    <row r="1176" spans="2:6" ht="14">
      <c r="B1176" s="358" t="s">
        <v>2443</v>
      </c>
      <c r="C1176" s="359">
        <v>6.3</v>
      </c>
      <c r="D1176" s="359"/>
      <c r="E1176" s="359" t="s">
        <v>2443</v>
      </c>
      <c r="F1176" s="360">
        <v>6.3</v>
      </c>
    </row>
    <row r="1177" spans="2:6" ht="14">
      <c r="B1177" s="358" t="s">
        <v>2444</v>
      </c>
      <c r="C1177" s="359">
        <v>6.3</v>
      </c>
      <c r="D1177" s="359"/>
      <c r="E1177" s="359" t="s">
        <v>2444</v>
      </c>
      <c r="F1177" s="360">
        <v>6.3</v>
      </c>
    </row>
    <row r="1178" spans="2:6" ht="14">
      <c r="B1178" s="358" t="s">
        <v>2445</v>
      </c>
      <c r="C1178" s="359">
        <v>6.3</v>
      </c>
      <c r="D1178" s="359"/>
      <c r="E1178" s="359" t="s">
        <v>2445</v>
      </c>
      <c r="F1178" s="360">
        <v>6.3</v>
      </c>
    </row>
    <row r="1179" spans="2:6" ht="14">
      <c r="B1179" s="358" t="s">
        <v>2446</v>
      </c>
      <c r="C1179" s="359">
        <v>6.3</v>
      </c>
      <c r="D1179" s="359"/>
      <c r="E1179" s="359" t="s">
        <v>2446</v>
      </c>
      <c r="F1179" s="360">
        <v>6.3</v>
      </c>
    </row>
    <row r="1180" spans="2:6" ht="14">
      <c r="B1180" s="358" t="s">
        <v>2447</v>
      </c>
      <c r="C1180" s="359">
        <v>6.3</v>
      </c>
      <c r="D1180" s="359"/>
      <c r="E1180" s="359" t="s">
        <v>2447</v>
      </c>
      <c r="F1180" s="360">
        <v>6.3</v>
      </c>
    </row>
    <row r="1181" spans="2:6" ht="14">
      <c r="B1181" s="358" t="s">
        <v>2448</v>
      </c>
      <c r="C1181" s="359">
        <v>6.3</v>
      </c>
      <c r="D1181" s="359"/>
      <c r="E1181" s="359" t="s">
        <v>2448</v>
      </c>
      <c r="F1181" s="360">
        <v>6.3</v>
      </c>
    </row>
    <row r="1182" spans="2:6" ht="14">
      <c r="B1182" s="358" t="s">
        <v>2449</v>
      </c>
      <c r="C1182" s="359">
        <v>6.3</v>
      </c>
      <c r="D1182" s="359"/>
      <c r="E1182" s="359" t="s">
        <v>2449</v>
      </c>
      <c r="F1182" s="360">
        <v>6.3</v>
      </c>
    </row>
    <row r="1183" spans="2:6" ht="14">
      <c r="B1183" s="358" t="s">
        <v>2450</v>
      </c>
      <c r="C1183" s="359">
        <v>6.3</v>
      </c>
      <c r="D1183" s="359"/>
      <c r="E1183" s="359" t="s">
        <v>2450</v>
      </c>
      <c r="F1183" s="360">
        <v>6.3</v>
      </c>
    </row>
    <row r="1184" spans="2:6" ht="14">
      <c r="B1184" s="358" t="s">
        <v>2451</v>
      </c>
      <c r="C1184" s="359">
        <v>6.3</v>
      </c>
      <c r="D1184" s="359"/>
      <c r="E1184" s="359" t="s">
        <v>2451</v>
      </c>
      <c r="F1184" s="360">
        <v>6.3</v>
      </c>
    </row>
    <row r="1185" spans="2:6" ht="14">
      <c r="B1185" s="358" t="s">
        <v>2452</v>
      </c>
      <c r="C1185" s="359">
        <v>6.3</v>
      </c>
      <c r="D1185" s="359"/>
      <c r="E1185" s="359" t="s">
        <v>2452</v>
      </c>
      <c r="F1185" s="360">
        <v>6.3</v>
      </c>
    </row>
    <row r="1186" spans="2:6" ht="14">
      <c r="B1186" s="358" t="s">
        <v>2453</v>
      </c>
      <c r="C1186" s="359">
        <v>6.3</v>
      </c>
      <c r="D1186" s="359"/>
      <c r="E1186" s="359" t="s">
        <v>2453</v>
      </c>
      <c r="F1186" s="360">
        <v>6.3</v>
      </c>
    </row>
    <row r="1187" spans="2:6" ht="14">
      <c r="B1187" s="358" t="s">
        <v>1782</v>
      </c>
      <c r="C1187" s="359">
        <v>6.2</v>
      </c>
      <c r="D1187" s="359"/>
      <c r="E1187" s="359" t="s">
        <v>1782</v>
      </c>
      <c r="F1187" s="360">
        <v>6.2</v>
      </c>
    </row>
    <row r="1188" spans="2:6" ht="14">
      <c r="B1188" s="358" t="s">
        <v>1734</v>
      </c>
      <c r="C1188" s="359">
        <v>6.2</v>
      </c>
      <c r="D1188" s="359"/>
      <c r="E1188" s="359" t="s">
        <v>1734</v>
      </c>
      <c r="F1188" s="360">
        <v>6.2</v>
      </c>
    </row>
    <row r="1189" spans="2:6" ht="14">
      <c r="B1189" s="358" t="s">
        <v>1663</v>
      </c>
      <c r="C1189" s="359">
        <v>6.2</v>
      </c>
      <c r="D1189" s="359"/>
      <c r="E1189" s="359" t="s">
        <v>1663</v>
      </c>
      <c r="F1189" s="360">
        <v>6.2</v>
      </c>
    </row>
    <row r="1190" spans="2:6" ht="14">
      <c r="B1190" s="358" t="s">
        <v>1483</v>
      </c>
      <c r="C1190" s="359">
        <v>6.2</v>
      </c>
      <c r="D1190" s="359"/>
      <c r="E1190" s="359" t="s">
        <v>1483</v>
      </c>
      <c r="F1190" s="360">
        <v>6.2</v>
      </c>
    </row>
    <row r="1191" spans="2:6" ht="14">
      <c r="B1191" s="358" t="s">
        <v>1745</v>
      </c>
      <c r="C1191" s="359">
        <v>6.2</v>
      </c>
      <c r="D1191" s="359"/>
      <c r="E1191" s="359" t="s">
        <v>1745</v>
      </c>
      <c r="F1191" s="360">
        <v>6.2</v>
      </c>
    </row>
    <row r="1192" spans="2:6" ht="14">
      <c r="B1192" s="358" t="s">
        <v>512</v>
      </c>
      <c r="C1192" s="359">
        <v>6.2</v>
      </c>
      <c r="D1192" s="359"/>
      <c r="E1192" s="359" t="s">
        <v>512</v>
      </c>
      <c r="F1192" s="360">
        <v>6.2</v>
      </c>
    </row>
    <row r="1193" spans="2:6" ht="14">
      <c r="B1193" s="358" t="s">
        <v>1797</v>
      </c>
      <c r="C1193" s="359">
        <v>6.2</v>
      </c>
      <c r="D1193" s="359"/>
      <c r="E1193" s="359" t="s">
        <v>1797</v>
      </c>
      <c r="F1193" s="360">
        <v>6.2</v>
      </c>
    </row>
    <row r="1194" spans="2:6" ht="14">
      <c r="B1194" s="358" t="s">
        <v>1632</v>
      </c>
      <c r="C1194" s="359">
        <v>6.2</v>
      </c>
      <c r="D1194" s="359"/>
      <c r="E1194" s="359" t="s">
        <v>1632</v>
      </c>
      <c r="F1194" s="360">
        <v>6.2</v>
      </c>
    </row>
    <row r="1195" spans="2:6" ht="14">
      <c r="B1195" s="358" t="s">
        <v>1659</v>
      </c>
      <c r="C1195" s="359">
        <v>6.2</v>
      </c>
      <c r="D1195" s="359"/>
      <c r="E1195" s="359" t="s">
        <v>1659</v>
      </c>
      <c r="F1195" s="360">
        <v>6.2</v>
      </c>
    </row>
    <row r="1196" spans="2:6" ht="14">
      <c r="B1196" s="358" t="s">
        <v>2454</v>
      </c>
      <c r="C1196" s="359">
        <v>6.2</v>
      </c>
      <c r="D1196" s="359"/>
      <c r="E1196" s="359" t="s">
        <v>2454</v>
      </c>
      <c r="F1196" s="360">
        <v>6.2</v>
      </c>
    </row>
    <row r="1197" spans="2:6" ht="14">
      <c r="B1197" s="358" t="s">
        <v>2455</v>
      </c>
      <c r="C1197" s="359">
        <v>6.2</v>
      </c>
      <c r="D1197" s="359"/>
      <c r="E1197" s="359" t="s">
        <v>2455</v>
      </c>
      <c r="F1197" s="360">
        <v>6.2</v>
      </c>
    </row>
    <row r="1198" spans="2:6" ht="14">
      <c r="B1198" s="358" t="s">
        <v>2456</v>
      </c>
      <c r="C1198" s="359">
        <v>6.2</v>
      </c>
      <c r="D1198" s="359"/>
      <c r="E1198" s="359" t="s">
        <v>2456</v>
      </c>
      <c r="F1198" s="360">
        <v>6.2</v>
      </c>
    </row>
    <row r="1199" spans="2:6" ht="14">
      <c r="B1199" s="358" t="s">
        <v>2457</v>
      </c>
      <c r="C1199" s="359">
        <v>6.2</v>
      </c>
      <c r="D1199" s="359"/>
      <c r="E1199" s="359" t="s">
        <v>2457</v>
      </c>
      <c r="F1199" s="360">
        <v>6.2</v>
      </c>
    </row>
    <row r="1200" spans="2:6" ht="14">
      <c r="B1200" s="358" t="s">
        <v>2458</v>
      </c>
      <c r="C1200" s="359">
        <v>6.2</v>
      </c>
      <c r="D1200" s="359"/>
      <c r="E1200" s="359" t="s">
        <v>2458</v>
      </c>
      <c r="F1200" s="360">
        <v>6.2</v>
      </c>
    </row>
    <row r="1201" spans="2:6" ht="14">
      <c r="B1201" s="358" t="s">
        <v>2459</v>
      </c>
      <c r="C1201" s="359">
        <v>6.2</v>
      </c>
      <c r="D1201" s="359"/>
      <c r="E1201" s="359" t="s">
        <v>2459</v>
      </c>
      <c r="F1201" s="360">
        <v>6.2</v>
      </c>
    </row>
    <row r="1202" spans="2:6" ht="14">
      <c r="B1202" s="358" t="s">
        <v>2460</v>
      </c>
      <c r="C1202" s="359">
        <v>6.2</v>
      </c>
      <c r="D1202" s="359"/>
      <c r="E1202" s="359" t="s">
        <v>2460</v>
      </c>
      <c r="F1202" s="360">
        <v>6.2</v>
      </c>
    </row>
    <row r="1203" spans="2:6" ht="14">
      <c r="B1203" s="358" t="s">
        <v>2461</v>
      </c>
      <c r="C1203" s="359">
        <v>6.2</v>
      </c>
      <c r="D1203" s="359"/>
      <c r="E1203" s="359" t="s">
        <v>2461</v>
      </c>
      <c r="F1203" s="360">
        <v>6.2</v>
      </c>
    </row>
    <row r="1204" spans="2:6" ht="14">
      <c r="B1204" s="358" t="s">
        <v>2462</v>
      </c>
      <c r="C1204" s="359">
        <v>6.2</v>
      </c>
      <c r="D1204" s="359"/>
      <c r="E1204" s="359" t="s">
        <v>2462</v>
      </c>
      <c r="F1204" s="360">
        <v>6.2</v>
      </c>
    </row>
    <row r="1205" spans="2:6" ht="14">
      <c r="B1205" s="358" t="s">
        <v>2463</v>
      </c>
      <c r="C1205" s="359">
        <v>6.2</v>
      </c>
      <c r="D1205" s="359"/>
      <c r="E1205" s="359" t="s">
        <v>2463</v>
      </c>
      <c r="F1205" s="360">
        <v>6.2</v>
      </c>
    </row>
    <row r="1206" spans="2:6" ht="14">
      <c r="B1206" s="358" t="s">
        <v>2464</v>
      </c>
      <c r="C1206" s="359">
        <v>6.2</v>
      </c>
      <c r="D1206" s="359"/>
      <c r="E1206" s="359" t="s">
        <v>2464</v>
      </c>
      <c r="F1206" s="360">
        <v>6.2</v>
      </c>
    </row>
    <row r="1207" spans="2:6" ht="14">
      <c r="B1207" s="358" t="s">
        <v>2465</v>
      </c>
      <c r="C1207" s="359">
        <v>6.2</v>
      </c>
      <c r="D1207" s="359"/>
      <c r="E1207" s="359" t="s">
        <v>2465</v>
      </c>
      <c r="F1207" s="360">
        <v>6.2</v>
      </c>
    </row>
    <row r="1208" spans="2:6" ht="14">
      <c r="B1208" s="358" t="s">
        <v>2466</v>
      </c>
      <c r="C1208" s="359">
        <v>6.2</v>
      </c>
      <c r="D1208" s="359"/>
      <c r="E1208" s="359" t="s">
        <v>2466</v>
      </c>
      <c r="F1208" s="360">
        <v>6.2</v>
      </c>
    </row>
    <row r="1209" spans="2:6" ht="14">
      <c r="B1209" s="358" t="s">
        <v>2467</v>
      </c>
      <c r="C1209" s="359">
        <v>6.2</v>
      </c>
      <c r="D1209" s="359"/>
      <c r="E1209" s="359" t="s">
        <v>2467</v>
      </c>
      <c r="F1209" s="360">
        <v>6.2</v>
      </c>
    </row>
    <row r="1210" spans="2:6" ht="14">
      <c r="B1210" s="358" t="s">
        <v>2468</v>
      </c>
      <c r="C1210" s="359">
        <v>6.2</v>
      </c>
      <c r="D1210" s="359"/>
      <c r="E1210" s="359" t="s">
        <v>2468</v>
      </c>
      <c r="F1210" s="360">
        <v>6.2</v>
      </c>
    </row>
    <row r="1211" spans="2:6" ht="14">
      <c r="B1211" s="358" t="s">
        <v>2469</v>
      </c>
      <c r="C1211" s="359">
        <v>6.2</v>
      </c>
      <c r="D1211" s="359"/>
      <c r="E1211" s="359" t="s">
        <v>2469</v>
      </c>
      <c r="F1211" s="360">
        <v>6.2</v>
      </c>
    </row>
    <row r="1212" spans="2:6" ht="14">
      <c r="B1212" s="358" t="s">
        <v>2470</v>
      </c>
      <c r="C1212" s="359">
        <v>6.2</v>
      </c>
      <c r="D1212" s="359"/>
      <c r="E1212" s="359" t="s">
        <v>2470</v>
      </c>
      <c r="F1212" s="360">
        <v>6.2</v>
      </c>
    </row>
    <row r="1213" spans="2:6" ht="14">
      <c r="B1213" s="358" t="s">
        <v>2471</v>
      </c>
      <c r="C1213" s="359">
        <v>6.2</v>
      </c>
      <c r="D1213" s="359"/>
      <c r="E1213" s="359" t="s">
        <v>2471</v>
      </c>
      <c r="F1213" s="360">
        <v>6.2</v>
      </c>
    </row>
    <row r="1214" spans="2:6" ht="14">
      <c r="B1214" s="358" t="s">
        <v>2472</v>
      </c>
      <c r="C1214" s="359">
        <v>6.2</v>
      </c>
      <c r="D1214" s="359"/>
      <c r="E1214" s="359" t="s">
        <v>2472</v>
      </c>
      <c r="F1214" s="360">
        <v>6.2</v>
      </c>
    </row>
    <row r="1215" spans="2:6" ht="14">
      <c r="B1215" s="358" t="s">
        <v>1616</v>
      </c>
      <c r="C1215" s="359">
        <v>6.1</v>
      </c>
      <c r="D1215" s="359"/>
      <c r="E1215" s="359" t="s">
        <v>1616</v>
      </c>
      <c r="F1215" s="360">
        <v>6.1</v>
      </c>
    </row>
    <row r="1216" spans="2:6" ht="14">
      <c r="B1216" s="358" t="s">
        <v>1878</v>
      </c>
      <c r="C1216" s="359">
        <v>6.1</v>
      </c>
      <c r="D1216" s="359"/>
      <c r="E1216" s="359" t="s">
        <v>1878</v>
      </c>
      <c r="F1216" s="360">
        <v>6.1</v>
      </c>
    </row>
    <row r="1217" spans="2:6" ht="14">
      <c r="B1217" s="358" t="s">
        <v>1971</v>
      </c>
      <c r="C1217" s="359">
        <v>6.1</v>
      </c>
      <c r="D1217" s="359"/>
      <c r="E1217" s="359" t="s">
        <v>1971</v>
      </c>
      <c r="F1217" s="360">
        <v>6.1</v>
      </c>
    </row>
    <row r="1218" spans="2:6" ht="14">
      <c r="B1218" s="358" t="s">
        <v>1799</v>
      </c>
      <c r="C1218" s="359">
        <v>6.1</v>
      </c>
      <c r="D1218" s="359"/>
      <c r="E1218" s="359" t="s">
        <v>1799</v>
      </c>
      <c r="F1218" s="360">
        <v>6.1</v>
      </c>
    </row>
    <row r="1219" spans="2:6" ht="14">
      <c r="B1219" s="358" t="s">
        <v>1896</v>
      </c>
      <c r="C1219" s="359">
        <v>6.1</v>
      </c>
      <c r="D1219" s="359"/>
      <c r="E1219" s="359" t="s">
        <v>1896</v>
      </c>
      <c r="F1219" s="360">
        <v>6.1</v>
      </c>
    </row>
    <row r="1220" spans="2:6" ht="14">
      <c r="B1220" s="358" t="s">
        <v>1477</v>
      </c>
      <c r="C1220" s="359">
        <v>6.1</v>
      </c>
      <c r="D1220" s="359"/>
      <c r="E1220" s="359" t="s">
        <v>1477</v>
      </c>
      <c r="F1220" s="360">
        <v>6.1</v>
      </c>
    </row>
    <row r="1221" spans="2:6" ht="14">
      <c r="B1221" s="358" t="s">
        <v>2072</v>
      </c>
      <c r="C1221" s="359">
        <v>6.1</v>
      </c>
      <c r="D1221" s="359"/>
      <c r="E1221" s="359" t="s">
        <v>2072</v>
      </c>
      <c r="F1221" s="360">
        <v>6.1</v>
      </c>
    </row>
    <row r="1222" spans="2:6" ht="14">
      <c r="B1222" s="358" t="s">
        <v>1680</v>
      </c>
      <c r="C1222" s="359">
        <v>6.1</v>
      </c>
      <c r="D1222" s="359"/>
      <c r="E1222" s="359" t="s">
        <v>1680</v>
      </c>
      <c r="F1222" s="360">
        <v>6.1</v>
      </c>
    </row>
    <row r="1223" spans="2:6" ht="14">
      <c r="B1223" s="358" t="s">
        <v>1410</v>
      </c>
      <c r="C1223" s="359">
        <v>6.1</v>
      </c>
      <c r="D1223" s="359"/>
      <c r="E1223" s="359" t="s">
        <v>1410</v>
      </c>
      <c r="F1223" s="360">
        <v>6.1</v>
      </c>
    </row>
    <row r="1224" spans="2:6" ht="14">
      <c r="B1224" s="358" t="s">
        <v>2024</v>
      </c>
      <c r="C1224" s="359">
        <v>6.1</v>
      </c>
      <c r="D1224" s="359"/>
      <c r="E1224" s="359" t="s">
        <v>2024</v>
      </c>
      <c r="F1224" s="360">
        <v>6.1</v>
      </c>
    </row>
    <row r="1225" spans="2:6" ht="14">
      <c r="B1225" s="358" t="s">
        <v>2119</v>
      </c>
      <c r="C1225" s="359">
        <v>6.1</v>
      </c>
      <c r="D1225" s="359"/>
      <c r="E1225" s="359" t="s">
        <v>2119</v>
      </c>
      <c r="F1225" s="360">
        <v>6.1</v>
      </c>
    </row>
    <row r="1226" spans="2:6" ht="14">
      <c r="B1226" s="358" t="s">
        <v>395</v>
      </c>
      <c r="C1226" s="359">
        <v>6.1</v>
      </c>
      <c r="D1226" s="359"/>
      <c r="E1226" s="359" t="s">
        <v>395</v>
      </c>
      <c r="F1226" s="360">
        <v>6.1</v>
      </c>
    </row>
    <row r="1227" spans="2:6" ht="14">
      <c r="B1227" s="358" t="s">
        <v>2473</v>
      </c>
      <c r="C1227" s="359">
        <v>6.1</v>
      </c>
      <c r="D1227" s="359"/>
      <c r="E1227" s="359" t="s">
        <v>2473</v>
      </c>
      <c r="F1227" s="360">
        <v>6.1</v>
      </c>
    </row>
    <row r="1228" spans="2:6" ht="14">
      <c r="B1228" s="358" t="s">
        <v>717</v>
      </c>
      <c r="C1228" s="359">
        <v>6.1</v>
      </c>
      <c r="D1228" s="359"/>
      <c r="E1228" s="359" t="s">
        <v>717</v>
      </c>
      <c r="F1228" s="360">
        <v>6.1</v>
      </c>
    </row>
    <row r="1229" spans="2:6" ht="14">
      <c r="B1229" s="358" t="s">
        <v>1711</v>
      </c>
      <c r="C1229" s="359">
        <v>6.1</v>
      </c>
      <c r="D1229" s="359"/>
      <c r="E1229" s="359" t="s">
        <v>1711</v>
      </c>
      <c r="F1229" s="360">
        <v>6.1</v>
      </c>
    </row>
    <row r="1230" spans="2:6" ht="14">
      <c r="B1230" s="358" t="s">
        <v>2060</v>
      </c>
      <c r="C1230" s="359">
        <v>6.1</v>
      </c>
      <c r="D1230" s="359"/>
      <c r="E1230" s="359" t="s">
        <v>2060</v>
      </c>
      <c r="F1230" s="360">
        <v>6.1</v>
      </c>
    </row>
    <row r="1231" spans="2:6" ht="14">
      <c r="B1231" s="358" t="s">
        <v>2045</v>
      </c>
      <c r="C1231" s="359">
        <v>6.1</v>
      </c>
      <c r="D1231" s="359"/>
      <c r="E1231" s="359" t="s">
        <v>2045</v>
      </c>
      <c r="F1231" s="360">
        <v>6.1</v>
      </c>
    </row>
    <row r="1232" spans="2:6" ht="14">
      <c r="B1232" s="358" t="s">
        <v>2061</v>
      </c>
      <c r="C1232" s="359">
        <v>6.1</v>
      </c>
      <c r="D1232" s="359"/>
      <c r="E1232" s="359" t="s">
        <v>2061</v>
      </c>
      <c r="F1232" s="360">
        <v>6.1</v>
      </c>
    </row>
    <row r="1233" spans="2:6" ht="14">
      <c r="B1233" s="358" t="s">
        <v>1676</v>
      </c>
      <c r="C1233" s="359">
        <v>6.1</v>
      </c>
      <c r="D1233" s="359"/>
      <c r="E1233" s="359" t="s">
        <v>1676</v>
      </c>
      <c r="F1233" s="360">
        <v>6.1</v>
      </c>
    </row>
    <row r="1234" spans="2:6" ht="14">
      <c r="B1234" s="358" t="s">
        <v>1657</v>
      </c>
      <c r="C1234" s="359">
        <v>6.1</v>
      </c>
      <c r="D1234" s="359"/>
      <c r="E1234" s="359" t="s">
        <v>1657</v>
      </c>
      <c r="F1234" s="360">
        <v>6.1</v>
      </c>
    </row>
    <row r="1235" spans="2:6" ht="14">
      <c r="B1235" s="358" t="s">
        <v>1939</v>
      </c>
      <c r="C1235" s="359">
        <v>6.1</v>
      </c>
      <c r="D1235" s="359"/>
      <c r="E1235" s="359" t="s">
        <v>1939</v>
      </c>
      <c r="F1235" s="360">
        <v>6.1</v>
      </c>
    </row>
    <row r="1236" spans="2:6" ht="14">
      <c r="B1236" s="358" t="s">
        <v>2474</v>
      </c>
      <c r="C1236" s="359">
        <v>6.1</v>
      </c>
      <c r="D1236" s="359"/>
      <c r="E1236" s="359" t="s">
        <v>2474</v>
      </c>
      <c r="F1236" s="360">
        <v>6.1</v>
      </c>
    </row>
    <row r="1237" spans="2:6" ht="14">
      <c r="B1237" s="358" t="s">
        <v>2475</v>
      </c>
      <c r="C1237" s="359">
        <v>6.1</v>
      </c>
      <c r="D1237" s="359"/>
      <c r="E1237" s="359" t="s">
        <v>2475</v>
      </c>
      <c r="F1237" s="360">
        <v>6.1</v>
      </c>
    </row>
    <row r="1238" spans="2:6" ht="14">
      <c r="B1238" s="358" t="s">
        <v>2476</v>
      </c>
      <c r="C1238" s="359">
        <v>6.1</v>
      </c>
      <c r="D1238" s="359"/>
      <c r="E1238" s="359" t="s">
        <v>2476</v>
      </c>
      <c r="F1238" s="360">
        <v>6.1</v>
      </c>
    </row>
    <row r="1239" spans="2:6" ht="14">
      <c r="B1239" s="358" t="s">
        <v>2477</v>
      </c>
      <c r="C1239" s="359">
        <v>6.1</v>
      </c>
      <c r="D1239" s="359"/>
      <c r="E1239" s="359" t="s">
        <v>2477</v>
      </c>
      <c r="F1239" s="360">
        <v>6.1</v>
      </c>
    </row>
    <row r="1240" spans="2:6" ht="14">
      <c r="B1240" s="358" t="s">
        <v>2478</v>
      </c>
      <c r="C1240" s="359">
        <v>6.1</v>
      </c>
      <c r="D1240" s="359"/>
      <c r="E1240" s="359" t="s">
        <v>2478</v>
      </c>
      <c r="F1240" s="360">
        <v>6.1</v>
      </c>
    </row>
    <row r="1241" spans="2:6" ht="14">
      <c r="B1241" s="358" t="s">
        <v>2479</v>
      </c>
      <c r="C1241" s="359">
        <v>6.1</v>
      </c>
      <c r="D1241" s="359"/>
      <c r="E1241" s="359" t="s">
        <v>2479</v>
      </c>
      <c r="F1241" s="360">
        <v>6.1</v>
      </c>
    </row>
    <row r="1242" spans="2:6" ht="14">
      <c r="B1242" s="358" t="s">
        <v>2480</v>
      </c>
      <c r="C1242" s="359">
        <v>6.1</v>
      </c>
      <c r="D1242" s="359"/>
      <c r="E1242" s="359" t="s">
        <v>2480</v>
      </c>
      <c r="F1242" s="360">
        <v>6.1</v>
      </c>
    </row>
    <row r="1243" spans="2:6" ht="14">
      <c r="B1243" s="358" t="s">
        <v>2481</v>
      </c>
      <c r="C1243" s="359">
        <v>6.1</v>
      </c>
      <c r="D1243" s="359"/>
      <c r="E1243" s="359" t="s">
        <v>2481</v>
      </c>
      <c r="F1243" s="360">
        <v>6.1</v>
      </c>
    </row>
    <row r="1244" spans="2:6" ht="14">
      <c r="B1244" s="358" t="s">
        <v>2482</v>
      </c>
      <c r="C1244" s="359">
        <v>6.1</v>
      </c>
      <c r="D1244" s="359"/>
      <c r="E1244" s="359" t="s">
        <v>2482</v>
      </c>
      <c r="F1244" s="360">
        <v>6.1</v>
      </c>
    </row>
    <row r="1245" spans="2:6" ht="14">
      <c r="B1245" s="358" t="s">
        <v>2483</v>
      </c>
      <c r="C1245" s="359">
        <v>6.1</v>
      </c>
      <c r="D1245" s="359"/>
      <c r="E1245" s="359" t="s">
        <v>2483</v>
      </c>
      <c r="F1245" s="360">
        <v>6.1</v>
      </c>
    </row>
    <row r="1246" spans="2:6" ht="14">
      <c r="B1246" s="358" t="s">
        <v>2484</v>
      </c>
      <c r="C1246" s="359">
        <v>6.1</v>
      </c>
      <c r="D1246" s="359"/>
      <c r="E1246" s="359" t="s">
        <v>2484</v>
      </c>
      <c r="F1246" s="360">
        <v>6.1</v>
      </c>
    </row>
    <row r="1247" spans="2:6" ht="14">
      <c r="B1247" s="358" t="s">
        <v>2485</v>
      </c>
      <c r="C1247" s="359">
        <v>6.1</v>
      </c>
      <c r="D1247" s="359"/>
      <c r="E1247" s="359" t="s">
        <v>2485</v>
      </c>
      <c r="F1247" s="360">
        <v>6.1</v>
      </c>
    </row>
    <row r="1248" spans="2:6" ht="14">
      <c r="B1248" s="358" t="s">
        <v>2486</v>
      </c>
      <c r="C1248" s="359">
        <v>6.1</v>
      </c>
      <c r="D1248" s="359"/>
      <c r="E1248" s="359" t="s">
        <v>2486</v>
      </c>
      <c r="F1248" s="360">
        <v>6.1</v>
      </c>
    </row>
    <row r="1249" spans="2:6" ht="14">
      <c r="B1249" s="358" t="s">
        <v>2487</v>
      </c>
      <c r="C1249" s="359">
        <v>6.1</v>
      </c>
      <c r="D1249" s="359"/>
      <c r="E1249" s="359" t="s">
        <v>2487</v>
      </c>
      <c r="F1249" s="360">
        <v>6.1</v>
      </c>
    </row>
    <row r="1250" spans="2:6" ht="14">
      <c r="B1250" s="358" t="s">
        <v>2488</v>
      </c>
      <c r="C1250" s="359">
        <v>6.1</v>
      </c>
      <c r="D1250" s="359"/>
      <c r="E1250" s="359" t="s">
        <v>2488</v>
      </c>
      <c r="F1250" s="360">
        <v>6.1</v>
      </c>
    </row>
    <row r="1251" spans="2:6" ht="14">
      <c r="B1251" s="358" t="s">
        <v>2489</v>
      </c>
      <c r="C1251" s="359">
        <v>6.1</v>
      </c>
      <c r="D1251" s="359"/>
      <c r="E1251" s="359" t="s">
        <v>2489</v>
      </c>
      <c r="F1251" s="360">
        <v>6.1</v>
      </c>
    </row>
    <row r="1252" spans="2:6" ht="14">
      <c r="B1252" s="358" t="s">
        <v>2490</v>
      </c>
      <c r="C1252" s="359">
        <v>6.1</v>
      </c>
      <c r="D1252" s="359"/>
      <c r="E1252" s="359" t="s">
        <v>2490</v>
      </c>
      <c r="F1252" s="360">
        <v>6.1</v>
      </c>
    </row>
    <row r="1253" spans="2:6" ht="14">
      <c r="B1253" s="358" t="s">
        <v>2491</v>
      </c>
      <c r="C1253" s="359">
        <v>6.1</v>
      </c>
      <c r="D1253" s="359"/>
      <c r="E1253" s="359" t="s">
        <v>2491</v>
      </c>
      <c r="F1253" s="360">
        <v>6.1</v>
      </c>
    </row>
    <row r="1254" spans="2:6" ht="14">
      <c r="B1254" s="358" t="s">
        <v>1946</v>
      </c>
      <c r="C1254" s="359">
        <v>6</v>
      </c>
      <c r="D1254" s="359"/>
      <c r="E1254" s="359" t="s">
        <v>1946</v>
      </c>
      <c r="F1254" s="360">
        <v>6</v>
      </c>
    </row>
    <row r="1255" spans="2:6" ht="14">
      <c r="B1255" s="358" t="s">
        <v>1925</v>
      </c>
      <c r="C1255" s="359">
        <v>6</v>
      </c>
      <c r="D1255" s="359"/>
      <c r="E1255" s="359" t="s">
        <v>1925</v>
      </c>
      <c r="F1255" s="360">
        <v>6</v>
      </c>
    </row>
    <row r="1256" spans="2:6" ht="14">
      <c r="B1256" s="358" t="s">
        <v>1870</v>
      </c>
      <c r="C1256" s="359">
        <v>6</v>
      </c>
      <c r="D1256" s="359"/>
      <c r="E1256" s="359" t="s">
        <v>1870</v>
      </c>
      <c r="F1256" s="360">
        <v>6</v>
      </c>
    </row>
    <row r="1257" spans="2:6" ht="14">
      <c r="B1257" s="358" t="s">
        <v>2026</v>
      </c>
      <c r="C1257" s="359">
        <v>6</v>
      </c>
      <c r="D1257" s="359"/>
      <c r="E1257" s="359" t="s">
        <v>2026</v>
      </c>
      <c r="F1257" s="360">
        <v>6</v>
      </c>
    </row>
    <row r="1258" spans="2:6" ht="14">
      <c r="B1258" s="358" t="s">
        <v>1721</v>
      </c>
      <c r="C1258" s="359">
        <v>6</v>
      </c>
      <c r="D1258" s="359"/>
      <c r="E1258" s="359" t="s">
        <v>1721</v>
      </c>
      <c r="F1258" s="360">
        <v>6</v>
      </c>
    </row>
    <row r="1259" spans="2:6" ht="14">
      <c r="B1259" s="358" t="s">
        <v>1903</v>
      </c>
      <c r="C1259" s="359">
        <v>6</v>
      </c>
      <c r="D1259" s="359"/>
      <c r="E1259" s="359" t="s">
        <v>1903</v>
      </c>
      <c r="F1259" s="360">
        <v>6</v>
      </c>
    </row>
    <row r="1260" spans="2:6" ht="14">
      <c r="B1260" s="358" t="s">
        <v>2139</v>
      </c>
      <c r="C1260" s="359">
        <v>6</v>
      </c>
      <c r="D1260" s="359"/>
      <c r="E1260" s="359" t="s">
        <v>2139</v>
      </c>
      <c r="F1260" s="360">
        <v>6</v>
      </c>
    </row>
    <row r="1261" spans="2:6" ht="14">
      <c r="B1261" s="358" t="s">
        <v>1983</v>
      </c>
      <c r="C1261" s="359">
        <v>6</v>
      </c>
      <c r="D1261" s="359"/>
      <c r="E1261" s="359" t="s">
        <v>1983</v>
      </c>
      <c r="F1261" s="360">
        <v>6</v>
      </c>
    </row>
    <row r="1262" spans="2:6" ht="14">
      <c r="B1262" s="358" t="s">
        <v>1846</v>
      </c>
      <c r="C1262" s="359">
        <v>6</v>
      </c>
      <c r="D1262" s="359"/>
      <c r="E1262" s="359" t="s">
        <v>1846</v>
      </c>
      <c r="F1262" s="360">
        <v>6</v>
      </c>
    </row>
    <row r="1263" spans="2:6" ht="14">
      <c r="B1263" s="358" t="s">
        <v>410</v>
      </c>
      <c r="C1263" s="359">
        <v>6</v>
      </c>
      <c r="D1263" s="359"/>
      <c r="E1263" s="359" t="s">
        <v>410</v>
      </c>
      <c r="F1263" s="360">
        <v>6</v>
      </c>
    </row>
    <row r="1264" spans="2:6" ht="14">
      <c r="B1264" s="358" t="s">
        <v>541</v>
      </c>
      <c r="C1264" s="359">
        <v>6</v>
      </c>
      <c r="D1264" s="359"/>
      <c r="E1264" s="359" t="s">
        <v>541</v>
      </c>
      <c r="F1264" s="360">
        <v>6</v>
      </c>
    </row>
    <row r="1265" spans="2:6" ht="14">
      <c r="B1265" s="358" t="s">
        <v>622</v>
      </c>
      <c r="C1265" s="359">
        <v>6</v>
      </c>
      <c r="D1265" s="359"/>
      <c r="E1265" s="359" t="s">
        <v>622</v>
      </c>
      <c r="F1265" s="360">
        <v>6</v>
      </c>
    </row>
    <row r="1266" spans="2:6" ht="14">
      <c r="B1266" s="358" t="s">
        <v>1850</v>
      </c>
      <c r="C1266" s="359">
        <v>6</v>
      </c>
      <c r="D1266" s="359"/>
      <c r="E1266" s="359" t="s">
        <v>1850</v>
      </c>
      <c r="F1266" s="360">
        <v>6</v>
      </c>
    </row>
    <row r="1267" spans="2:6" ht="14">
      <c r="B1267" s="358" t="s">
        <v>1955</v>
      </c>
      <c r="C1267" s="359">
        <v>6</v>
      </c>
      <c r="D1267" s="359"/>
      <c r="E1267" s="359" t="s">
        <v>1955</v>
      </c>
      <c r="F1267" s="360">
        <v>6</v>
      </c>
    </row>
    <row r="1268" spans="2:6" ht="14">
      <c r="B1268" s="358" t="s">
        <v>1568</v>
      </c>
      <c r="C1268" s="359">
        <v>6</v>
      </c>
      <c r="D1268" s="359"/>
      <c r="E1268" s="359" t="s">
        <v>1568</v>
      </c>
      <c r="F1268" s="360">
        <v>6</v>
      </c>
    </row>
    <row r="1269" spans="2:6" ht="14">
      <c r="B1269" s="358" t="s">
        <v>1551</v>
      </c>
      <c r="C1269" s="359">
        <v>6</v>
      </c>
      <c r="D1269" s="359"/>
      <c r="E1269" s="359" t="s">
        <v>1551</v>
      </c>
      <c r="F1269" s="360">
        <v>6</v>
      </c>
    </row>
    <row r="1270" spans="2:6" ht="14">
      <c r="B1270" s="358" t="s">
        <v>1752</v>
      </c>
      <c r="C1270" s="359">
        <v>6</v>
      </c>
      <c r="D1270" s="359"/>
      <c r="E1270" s="359" t="s">
        <v>1752</v>
      </c>
      <c r="F1270" s="360">
        <v>6</v>
      </c>
    </row>
    <row r="1271" spans="2:6" ht="14">
      <c r="B1271" s="358" t="s">
        <v>1813</v>
      </c>
      <c r="C1271" s="359">
        <v>6</v>
      </c>
      <c r="D1271" s="359"/>
      <c r="E1271" s="359" t="s">
        <v>1813</v>
      </c>
      <c r="F1271" s="360">
        <v>6</v>
      </c>
    </row>
    <row r="1272" spans="2:6" ht="14">
      <c r="B1272" s="358" t="s">
        <v>1910</v>
      </c>
      <c r="C1272" s="359">
        <v>6</v>
      </c>
      <c r="D1272" s="359"/>
      <c r="E1272" s="359" t="s">
        <v>1910</v>
      </c>
      <c r="F1272" s="360">
        <v>6</v>
      </c>
    </row>
    <row r="1273" spans="2:6" ht="14">
      <c r="B1273" s="358" t="s">
        <v>2162</v>
      </c>
      <c r="C1273" s="359">
        <v>6</v>
      </c>
      <c r="D1273" s="359"/>
      <c r="E1273" s="359" t="s">
        <v>2162</v>
      </c>
      <c r="F1273" s="360">
        <v>6</v>
      </c>
    </row>
    <row r="1274" spans="2:6" ht="14">
      <c r="B1274" s="358" t="s">
        <v>1854</v>
      </c>
      <c r="C1274" s="359">
        <v>6</v>
      </c>
      <c r="D1274" s="359"/>
      <c r="E1274" s="359" t="s">
        <v>1854</v>
      </c>
      <c r="F1274" s="360">
        <v>6</v>
      </c>
    </row>
    <row r="1275" spans="2:6" ht="14">
      <c r="B1275" s="358" t="s">
        <v>2492</v>
      </c>
      <c r="C1275" s="359">
        <v>6</v>
      </c>
      <c r="D1275" s="359"/>
      <c r="E1275" s="359" t="s">
        <v>2492</v>
      </c>
      <c r="F1275" s="360">
        <v>6</v>
      </c>
    </row>
    <row r="1276" spans="2:6" ht="14">
      <c r="B1276" s="358" t="s">
        <v>2493</v>
      </c>
      <c r="C1276" s="359">
        <v>6</v>
      </c>
      <c r="D1276" s="359"/>
      <c r="E1276" s="359" t="s">
        <v>2493</v>
      </c>
      <c r="F1276" s="360">
        <v>6</v>
      </c>
    </row>
    <row r="1277" spans="2:6" ht="14">
      <c r="B1277" s="358" t="s">
        <v>2494</v>
      </c>
      <c r="C1277" s="359">
        <v>6</v>
      </c>
      <c r="D1277" s="359"/>
      <c r="E1277" s="359" t="s">
        <v>2494</v>
      </c>
      <c r="F1277" s="360">
        <v>6</v>
      </c>
    </row>
    <row r="1278" spans="2:6" ht="14">
      <c r="B1278" s="358" t="s">
        <v>2495</v>
      </c>
      <c r="C1278" s="359">
        <v>6</v>
      </c>
      <c r="D1278" s="359"/>
      <c r="E1278" s="359" t="s">
        <v>2495</v>
      </c>
      <c r="F1278" s="360">
        <v>6</v>
      </c>
    </row>
    <row r="1279" spans="2:6" ht="14">
      <c r="B1279" s="358" t="s">
        <v>2496</v>
      </c>
      <c r="C1279" s="359">
        <v>6</v>
      </c>
      <c r="D1279" s="359"/>
      <c r="E1279" s="359" t="s">
        <v>2496</v>
      </c>
      <c r="F1279" s="360">
        <v>6</v>
      </c>
    </row>
    <row r="1280" spans="2:6" ht="14">
      <c r="B1280" s="358" t="s">
        <v>2497</v>
      </c>
      <c r="C1280" s="359">
        <v>6</v>
      </c>
      <c r="D1280" s="359"/>
      <c r="E1280" s="359" t="s">
        <v>2497</v>
      </c>
      <c r="F1280" s="360">
        <v>6</v>
      </c>
    </row>
    <row r="1281" spans="2:6" ht="14">
      <c r="B1281" s="358" t="s">
        <v>2498</v>
      </c>
      <c r="C1281" s="359">
        <v>6</v>
      </c>
      <c r="D1281" s="359"/>
      <c r="E1281" s="359" t="s">
        <v>2498</v>
      </c>
      <c r="F1281" s="360">
        <v>6</v>
      </c>
    </row>
    <row r="1282" spans="2:6" ht="14">
      <c r="B1282" s="358" t="s">
        <v>2499</v>
      </c>
      <c r="C1282" s="359">
        <v>6</v>
      </c>
      <c r="D1282" s="359"/>
      <c r="E1282" s="359" t="s">
        <v>2499</v>
      </c>
      <c r="F1282" s="360">
        <v>6</v>
      </c>
    </row>
    <row r="1283" spans="2:6" ht="14">
      <c r="B1283" s="358" t="s">
        <v>2500</v>
      </c>
      <c r="C1283" s="359">
        <v>6</v>
      </c>
      <c r="D1283" s="359"/>
      <c r="E1283" s="359" t="s">
        <v>2500</v>
      </c>
      <c r="F1283" s="360">
        <v>6</v>
      </c>
    </row>
    <row r="1284" spans="2:6" ht="14">
      <c r="B1284" s="358" t="s">
        <v>2501</v>
      </c>
      <c r="C1284" s="359">
        <v>6</v>
      </c>
      <c r="D1284" s="359"/>
      <c r="E1284" s="359" t="s">
        <v>2501</v>
      </c>
      <c r="F1284" s="360">
        <v>6</v>
      </c>
    </row>
    <row r="1285" spans="2:6" ht="14">
      <c r="B1285" s="358" t="s">
        <v>2502</v>
      </c>
      <c r="C1285" s="359">
        <v>6</v>
      </c>
      <c r="D1285" s="359"/>
      <c r="E1285" s="359" t="s">
        <v>2502</v>
      </c>
      <c r="F1285" s="360">
        <v>6</v>
      </c>
    </row>
    <row r="1286" spans="2:6" ht="14">
      <c r="B1286" s="358" t="s">
        <v>2503</v>
      </c>
      <c r="C1286" s="359">
        <v>6</v>
      </c>
      <c r="D1286" s="359"/>
      <c r="E1286" s="359" t="s">
        <v>2503</v>
      </c>
      <c r="F1286" s="360">
        <v>6</v>
      </c>
    </row>
    <row r="1287" spans="2:6" ht="14">
      <c r="B1287" s="358" t="s">
        <v>2504</v>
      </c>
      <c r="C1287" s="359">
        <v>6</v>
      </c>
      <c r="D1287" s="359"/>
      <c r="E1287" s="359" t="s">
        <v>2504</v>
      </c>
      <c r="F1287" s="360">
        <v>6</v>
      </c>
    </row>
    <row r="1288" spans="2:6" ht="14">
      <c r="B1288" s="358" t="s">
        <v>2505</v>
      </c>
      <c r="C1288" s="359">
        <v>6</v>
      </c>
      <c r="D1288" s="359"/>
      <c r="E1288" s="359" t="s">
        <v>2505</v>
      </c>
      <c r="F1288" s="360">
        <v>6</v>
      </c>
    </row>
    <row r="1289" spans="2:6" ht="14">
      <c r="B1289" s="358" t="s">
        <v>2506</v>
      </c>
      <c r="C1289" s="359">
        <v>6</v>
      </c>
      <c r="D1289" s="359"/>
      <c r="E1289" s="359" t="s">
        <v>2506</v>
      </c>
      <c r="F1289" s="360">
        <v>6</v>
      </c>
    </row>
    <row r="1290" spans="2:6" ht="14">
      <c r="B1290" s="358" t="s">
        <v>2507</v>
      </c>
      <c r="C1290" s="359">
        <v>6</v>
      </c>
      <c r="D1290" s="359"/>
      <c r="E1290" s="359" t="s">
        <v>2507</v>
      </c>
      <c r="F1290" s="360">
        <v>6</v>
      </c>
    </row>
    <row r="1291" spans="2:6" ht="14">
      <c r="B1291" s="358" t="s">
        <v>2508</v>
      </c>
      <c r="C1291" s="359">
        <v>6</v>
      </c>
      <c r="D1291" s="359"/>
      <c r="E1291" s="359" t="s">
        <v>2508</v>
      </c>
      <c r="F1291" s="360">
        <v>6</v>
      </c>
    </row>
    <row r="1292" spans="2:6" ht="14">
      <c r="B1292" s="358" t="s">
        <v>2509</v>
      </c>
      <c r="C1292" s="359">
        <v>6</v>
      </c>
      <c r="D1292" s="359"/>
      <c r="E1292" s="359" t="s">
        <v>2509</v>
      </c>
      <c r="F1292" s="360">
        <v>6</v>
      </c>
    </row>
    <row r="1293" spans="2:6" ht="14">
      <c r="B1293" s="358" t="s">
        <v>2510</v>
      </c>
      <c r="C1293" s="359">
        <v>6</v>
      </c>
      <c r="D1293" s="359"/>
      <c r="E1293" s="359" t="s">
        <v>2510</v>
      </c>
      <c r="F1293" s="360">
        <v>6</v>
      </c>
    </row>
    <row r="1294" spans="2:6" ht="14">
      <c r="B1294" s="358" t="s">
        <v>2511</v>
      </c>
      <c r="C1294" s="359">
        <v>6</v>
      </c>
      <c r="D1294" s="359"/>
      <c r="E1294" s="359" t="s">
        <v>2511</v>
      </c>
      <c r="F1294" s="360">
        <v>6</v>
      </c>
    </row>
    <row r="1295" spans="2:6" ht="14">
      <c r="B1295" s="358" t="s">
        <v>2512</v>
      </c>
      <c r="C1295" s="359">
        <v>6</v>
      </c>
      <c r="D1295" s="359"/>
      <c r="E1295" s="359" t="s">
        <v>2512</v>
      </c>
      <c r="F1295" s="360">
        <v>6</v>
      </c>
    </row>
    <row r="1296" spans="2:6" ht="14">
      <c r="B1296" s="358" t="s">
        <v>1697</v>
      </c>
      <c r="C1296" s="359">
        <v>5.9</v>
      </c>
      <c r="D1296" s="359"/>
      <c r="E1296" s="359" t="s">
        <v>1697</v>
      </c>
      <c r="F1296" s="360">
        <v>5.9</v>
      </c>
    </row>
    <row r="1297" spans="2:6" ht="14">
      <c r="B1297" s="358" t="s">
        <v>1923</v>
      </c>
      <c r="C1297" s="359">
        <v>5.9</v>
      </c>
      <c r="D1297" s="359"/>
      <c r="E1297" s="359" t="s">
        <v>1923</v>
      </c>
      <c r="F1297" s="360">
        <v>5.9</v>
      </c>
    </row>
    <row r="1298" spans="2:6" ht="14">
      <c r="B1298" s="358" t="s">
        <v>2088</v>
      </c>
      <c r="C1298" s="359">
        <v>5.9</v>
      </c>
      <c r="D1298" s="359"/>
      <c r="E1298" s="359" t="s">
        <v>2088</v>
      </c>
      <c r="F1298" s="360">
        <v>5.9</v>
      </c>
    </row>
    <row r="1299" spans="2:6" ht="14">
      <c r="B1299" s="358" t="s">
        <v>2173</v>
      </c>
      <c r="C1299" s="359">
        <v>5.9</v>
      </c>
      <c r="D1299" s="359"/>
      <c r="E1299" s="359" t="s">
        <v>2173</v>
      </c>
      <c r="F1299" s="360">
        <v>5.9</v>
      </c>
    </row>
    <row r="1300" spans="2:6" ht="14">
      <c r="B1300" s="358" t="s">
        <v>1988</v>
      </c>
      <c r="C1300" s="359">
        <v>5.9</v>
      </c>
      <c r="D1300" s="359"/>
      <c r="E1300" s="359" t="s">
        <v>1988</v>
      </c>
      <c r="F1300" s="360">
        <v>5.9</v>
      </c>
    </row>
    <row r="1301" spans="2:6" ht="14">
      <c r="B1301" s="358" t="s">
        <v>1945</v>
      </c>
      <c r="C1301" s="359">
        <v>5.9</v>
      </c>
      <c r="D1301" s="359"/>
      <c r="E1301" s="359" t="s">
        <v>1945</v>
      </c>
      <c r="F1301" s="360">
        <v>5.9</v>
      </c>
    </row>
    <row r="1302" spans="2:6" ht="14">
      <c r="B1302" s="358" t="s">
        <v>1784</v>
      </c>
      <c r="C1302" s="359">
        <v>5.9</v>
      </c>
      <c r="D1302" s="359"/>
      <c r="E1302" s="359" t="s">
        <v>1784</v>
      </c>
      <c r="F1302" s="360">
        <v>5.9</v>
      </c>
    </row>
    <row r="1303" spans="2:6" ht="14">
      <c r="B1303" s="358" t="s">
        <v>1871</v>
      </c>
      <c r="C1303" s="359">
        <v>5.9</v>
      </c>
      <c r="D1303" s="359"/>
      <c r="E1303" s="359" t="s">
        <v>1871</v>
      </c>
      <c r="F1303" s="360">
        <v>5.9</v>
      </c>
    </row>
    <row r="1304" spans="2:6" ht="14">
      <c r="B1304" s="358" t="s">
        <v>1590</v>
      </c>
      <c r="C1304" s="359">
        <v>5.9</v>
      </c>
      <c r="D1304" s="359"/>
      <c r="E1304" s="359" t="s">
        <v>1590</v>
      </c>
      <c r="F1304" s="360">
        <v>5.9</v>
      </c>
    </row>
    <row r="1305" spans="2:6" ht="14">
      <c r="B1305" s="358" t="s">
        <v>1982</v>
      </c>
      <c r="C1305" s="359">
        <v>5.9</v>
      </c>
      <c r="D1305" s="359"/>
      <c r="E1305" s="359" t="s">
        <v>1982</v>
      </c>
      <c r="F1305" s="360">
        <v>5.9</v>
      </c>
    </row>
    <row r="1306" spans="2:6" ht="14">
      <c r="B1306" s="358" t="s">
        <v>2158</v>
      </c>
      <c r="C1306" s="359">
        <v>5.9</v>
      </c>
      <c r="D1306" s="359"/>
      <c r="E1306" s="359" t="s">
        <v>2158</v>
      </c>
      <c r="F1306" s="360">
        <v>5.9</v>
      </c>
    </row>
    <row r="1307" spans="2:6" ht="14">
      <c r="B1307" s="358" t="s">
        <v>706</v>
      </c>
      <c r="C1307" s="359">
        <v>5.9</v>
      </c>
      <c r="D1307" s="359"/>
      <c r="E1307" s="359" t="s">
        <v>706</v>
      </c>
      <c r="F1307" s="360">
        <v>5.9</v>
      </c>
    </row>
    <row r="1308" spans="2:6" ht="14">
      <c r="B1308" s="358" t="s">
        <v>425</v>
      </c>
      <c r="C1308" s="359">
        <v>5.9</v>
      </c>
      <c r="D1308" s="359"/>
      <c r="E1308" s="359" t="s">
        <v>425</v>
      </c>
      <c r="F1308" s="360">
        <v>5.9</v>
      </c>
    </row>
    <row r="1309" spans="2:6" ht="14">
      <c r="B1309" s="358" t="s">
        <v>1628</v>
      </c>
      <c r="C1309" s="359">
        <v>5.9</v>
      </c>
      <c r="D1309" s="359"/>
      <c r="E1309" s="359" t="s">
        <v>1628</v>
      </c>
      <c r="F1309" s="360">
        <v>5.9</v>
      </c>
    </row>
    <row r="1310" spans="2:6" ht="14">
      <c r="B1310" s="358" t="s">
        <v>1851</v>
      </c>
      <c r="C1310" s="359">
        <v>5.9</v>
      </c>
      <c r="D1310" s="359"/>
      <c r="E1310" s="359" t="s">
        <v>1851</v>
      </c>
      <c r="F1310" s="360">
        <v>5.9</v>
      </c>
    </row>
    <row r="1311" spans="2:6" ht="14">
      <c r="B1311" s="358" t="s">
        <v>1755</v>
      </c>
      <c r="C1311" s="359">
        <v>5.9</v>
      </c>
      <c r="D1311" s="359"/>
      <c r="E1311" s="359" t="s">
        <v>1755</v>
      </c>
      <c r="F1311" s="360">
        <v>5.9</v>
      </c>
    </row>
    <row r="1312" spans="2:6" ht="14">
      <c r="B1312" s="358" t="s">
        <v>2513</v>
      </c>
      <c r="C1312" s="359">
        <v>5.9</v>
      </c>
      <c r="D1312" s="359"/>
      <c r="E1312" s="359" t="s">
        <v>2513</v>
      </c>
      <c r="F1312" s="360">
        <v>5.9</v>
      </c>
    </row>
    <row r="1313" spans="2:6" ht="14">
      <c r="B1313" s="358" t="s">
        <v>2514</v>
      </c>
      <c r="C1313" s="359">
        <v>5.9</v>
      </c>
      <c r="D1313" s="359"/>
      <c r="E1313" s="359" t="s">
        <v>2514</v>
      </c>
      <c r="F1313" s="360">
        <v>5.9</v>
      </c>
    </row>
    <row r="1314" spans="2:6" ht="14">
      <c r="B1314" s="358" t="s">
        <v>2515</v>
      </c>
      <c r="C1314" s="359">
        <v>5.9</v>
      </c>
      <c r="D1314" s="359"/>
      <c r="E1314" s="359" t="s">
        <v>2515</v>
      </c>
      <c r="F1314" s="360">
        <v>5.9</v>
      </c>
    </row>
    <row r="1315" spans="2:6" ht="14">
      <c r="B1315" s="358" t="s">
        <v>2516</v>
      </c>
      <c r="C1315" s="359">
        <v>5.9</v>
      </c>
      <c r="D1315" s="359"/>
      <c r="E1315" s="359" t="s">
        <v>2516</v>
      </c>
      <c r="F1315" s="360">
        <v>5.9</v>
      </c>
    </row>
    <row r="1316" spans="2:6" ht="14">
      <c r="B1316" s="358" t="s">
        <v>2517</v>
      </c>
      <c r="C1316" s="359">
        <v>5.9</v>
      </c>
      <c r="D1316" s="359"/>
      <c r="E1316" s="359" t="s">
        <v>2517</v>
      </c>
      <c r="F1316" s="360">
        <v>5.9</v>
      </c>
    </row>
    <row r="1317" spans="2:6" ht="14">
      <c r="B1317" s="358" t="s">
        <v>2518</v>
      </c>
      <c r="C1317" s="359">
        <v>5.9</v>
      </c>
      <c r="D1317" s="359"/>
      <c r="E1317" s="359" t="s">
        <v>2518</v>
      </c>
      <c r="F1317" s="360">
        <v>5.9</v>
      </c>
    </row>
    <row r="1318" spans="2:6" ht="14">
      <c r="B1318" s="358" t="s">
        <v>2519</v>
      </c>
      <c r="C1318" s="359">
        <v>5.9</v>
      </c>
      <c r="D1318" s="359"/>
      <c r="E1318" s="359" t="s">
        <v>2519</v>
      </c>
      <c r="F1318" s="360">
        <v>5.9</v>
      </c>
    </row>
    <row r="1319" spans="2:6" ht="14">
      <c r="B1319" s="358" t="s">
        <v>2520</v>
      </c>
      <c r="C1319" s="359">
        <v>5.9</v>
      </c>
      <c r="D1319" s="359"/>
      <c r="E1319" s="359" t="s">
        <v>2520</v>
      </c>
      <c r="F1319" s="360">
        <v>5.9</v>
      </c>
    </row>
    <row r="1320" spans="2:6" ht="14">
      <c r="B1320" s="358" t="s">
        <v>2521</v>
      </c>
      <c r="C1320" s="359">
        <v>5.9</v>
      </c>
      <c r="D1320" s="359"/>
      <c r="E1320" s="359" t="s">
        <v>2521</v>
      </c>
      <c r="F1320" s="360">
        <v>5.9</v>
      </c>
    </row>
    <row r="1321" spans="2:6" ht="14">
      <c r="B1321" s="358" t="s">
        <v>2522</v>
      </c>
      <c r="C1321" s="359">
        <v>5.9</v>
      </c>
      <c r="D1321" s="359"/>
      <c r="E1321" s="359" t="s">
        <v>2522</v>
      </c>
      <c r="F1321" s="360">
        <v>5.9</v>
      </c>
    </row>
    <row r="1322" spans="2:6" ht="14">
      <c r="B1322" s="358" t="s">
        <v>1877</v>
      </c>
      <c r="C1322" s="359">
        <v>5.8</v>
      </c>
      <c r="D1322" s="359"/>
      <c r="E1322" s="359" t="s">
        <v>1877</v>
      </c>
      <c r="F1322" s="360">
        <v>5.8</v>
      </c>
    </row>
    <row r="1323" spans="2:6" ht="14">
      <c r="B1323" s="358" t="s">
        <v>2004</v>
      </c>
      <c r="C1323" s="359">
        <v>5.8</v>
      </c>
      <c r="D1323" s="359"/>
      <c r="E1323" s="359" t="s">
        <v>2004</v>
      </c>
      <c r="F1323" s="360">
        <v>5.8</v>
      </c>
    </row>
    <row r="1324" spans="2:6" ht="14">
      <c r="B1324" s="358" t="s">
        <v>1732</v>
      </c>
      <c r="C1324" s="359">
        <v>5.8</v>
      </c>
      <c r="D1324" s="359"/>
      <c r="E1324" s="359" t="s">
        <v>1732</v>
      </c>
      <c r="F1324" s="360">
        <v>5.8</v>
      </c>
    </row>
    <row r="1325" spans="2:6" ht="14">
      <c r="B1325" s="358" t="s">
        <v>1716</v>
      </c>
      <c r="C1325" s="359">
        <v>5.8</v>
      </c>
      <c r="D1325" s="359"/>
      <c r="E1325" s="359" t="s">
        <v>1716</v>
      </c>
      <c r="F1325" s="360">
        <v>5.8</v>
      </c>
    </row>
    <row r="1326" spans="2:6" ht="14">
      <c r="B1326" s="358" t="s">
        <v>1761</v>
      </c>
      <c r="C1326" s="359">
        <v>5.8</v>
      </c>
      <c r="D1326" s="359"/>
      <c r="E1326" s="359" t="s">
        <v>1761</v>
      </c>
      <c r="F1326" s="360">
        <v>5.8</v>
      </c>
    </row>
    <row r="1327" spans="2:6" ht="14">
      <c r="B1327" s="358" t="s">
        <v>1603</v>
      </c>
      <c r="C1327" s="359">
        <v>5.8</v>
      </c>
      <c r="D1327" s="359"/>
      <c r="E1327" s="359" t="s">
        <v>1603</v>
      </c>
      <c r="F1327" s="360">
        <v>5.8</v>
      </c>
    </row>
    <row r="1328" spans="2:6" ht="14">
      <c r="B1328" s="358" t="s">
        <v>2523</v>
      </c>
      <c r="C1328" s="359">
        <v>5.8</v>
      </c>
      <c r="D1328" s="359"/>
      <c r="E1328" s="359" t="s">
        <v>2523</v>
      </c>
      <c r="F1328" s="360">
        <v>5.8</v>
      </c>
    </row>
    <row r="1329" spans="2:6" ht="14">
      <c r="B1329" s="358" t="s">
        <v>2524</v>
      </c>
      <c r="C1329" s="359">
        <v>5.8</v>
      </c>
      <c r="D1329" s="359"/>
      <c r="E1329" s="359" t="s">
        <v>2524</v>
      </c>
      <c r="F1329" s="360">
        <v>5.8</v>
      </c>
    </row>
    <row r="1330" spans="2:6" ht="14">
      <c r="B1330" s="358" t="s">
        <v>1651</v>
      </c>
      <c r="C1330" s="359">
        <v>5.8</v>
      </c>
      <c r="D1330" s="359"/>
      <c r="E1330" s="359" t="s">
        <v>1651</v>
      </c>
      <c r="F1330" s="360">
        <v>5.8</v>
      </c>
    </row>
    <row r="1331" spans="2:6" ht="14">
      <c r="B1331" s="358" t="s">
        <v>2137</v>
      </c>
      <c r="C1331" s="359">
        <v>5.8</v>
      </c>
      <c r="D1331" s="359"/>
      <c r="E1331" s="359" t="s">
        <v>2137</v>
      </c>
      <c r="F1331" s="360">
        <v>5.8</v>
      </c>
    </row>
    <row r="1332" spans="2:6" ht="14">
      <c r="B1332" s="358" t="s">
        <v>1769</v>
      </c>
      <c r="C1332" s="359">
        <v>5.8</v>
      </c>
      <c r="D1332" s="359"/>
      <c r="E1332" s="359" t="s">
        <v>1769</v>
      </c>
      <c r="F1332" s="360">
        <v>5.8</v>
      </c>
    </row>
    <row r="1333" spans="2:6" ht="14">
      <c r="B1333" s="358" t="s">
        <v>369</v>
      </c>
      <c r="C1333" s="359">
        <v>5.8</v>
      </c>
      <c r="D1333" s="359"/>
      <c r="E1333" s="359" t="s">
        <v>369</v>
      </c>
      <c r="F1333" s="360">
        <v>5.8</v>
      </c>
    </row>
    <row r="1334" spans="2:6" ht="14">
      <c r="B1334" s="358" t="s">
        <v>513</v>
      </c>
      <c r="C1334" s="359">
        <v>5.8</v>
      </c>
      <c r="D1334" s="359"/>
      <c r="E1334" s="359" t="s">
        <v>513</v>
      </c>
      <c r="F1334" s="360">
        <v>5.8</v>
      </c>
    </row>
    <row r="1335" spans="2:6" ht="14">
      <c r="B1335" s="358" t="s">
        <v>2275</v>
      </c>
      <c r="C1335" s="359">
        <v>5.8</v>
      </c>
      <c r="D1335" s="359"/>
      <c r="E1335" s="359" t="s">
        <v>2275</v>
      </c>
      <c r="F1335" s="360">
        <v>5.8</v>
      </c>
    </row>
    <row r="1336" spans="2:6" ht="14">
      <c r="B1336" s="358" t="s">
        <v>2259</v>
      </c>
      <c r="C1336" s="359">
        <v>5.8</v>
      </c>
      <c r="D1336" s="359"/>
      <c r="E1336" s="359" t="s">
        <v>2259</v>
      </c>
      <c r="F1336" s="360">
        <v>5.8</v>
      </c>
    </row>
    <row r="1337" spans="2:6" ht="14">
      <c r="B1337" s="358" t="s">
        <v>1986</v>
      </c>
      <c r="C1337" s="359">
        <v>5.8</v>
      </c>
      <c r="D1337" s="359"/>
      <c r="E1337" s="359" t="s">
        <v>1986</v>
      </c>
      <c r="F1337" s="360">
        <v>5.8</v>
      </c>
    </row>
    <row r="1338" spans="2:6" ht="14">
      <c r="B1338" s="358" t="s">
        <v>1912</v>
      </c>
      <c r="C1338" s="359">
        <v>5.8</v>
      </c>
      <c r="D1338" s="359"/>
      <c r="E1338" s="359" t="s">
        <v>1912</v>
      </c>
      <c r="F1338" s="360">
        <v>5.8</v>
      </c>
    </row>
    <row r="1339" spans="2:6" ht="14">
      <c r="B1339" s="358" t="s">
        <v>1693</v>
      </c>
      <c r="C1339" s="359">
        <v>5.8</v>
      </c>
      <c r="D1339" s="359"/>
      <c r="E1339" s="359" t="s">
        <v>1693</v>
      </c>
      <c r="F1339" s="360">
        <v>5.8</v>
      </c>
    </row>
    <row r="1340" spans="2:6" ht="14">
      <c r="B1340" s="358" t="s">
        <v>2122</v>
      </c>
      <c r="C1340" s="359">
        <v>5.8</v>
      </c>
      <c r="D1340" s="359"/>
      <c r="E1340" s="359" t="s">
        <v>2122</v>
      </c>
      <c r="F1340" s="360">
        <v>5.8</v>
      </c>
    </row>
    <row r="1341" spans="2:6" ht="14">
      <c r="B1341" s="358" t="s">
        <v>1255</v>
      </c>
      <c r="C1341" s="359">
        <v>5.8</v>
      </c>
      <c r="D1341" s="359"/>
      <c r="E1341" s="359" t="s">
        <v>1255</v>
      </c>
      <c r="F1341" s="360">
        <v>5.8</v>
      </c>
    </row>
    <row r="1342" spans="2:6" ht="14">
      <c r="B1342" s="358" t="s">
        <v>1636</v>
      </c>
      <c r="C1342" s="359">
        <v>5.8</v>
      </c>
      <c r="D1342" s="359"/>
      <c r="E1342" s="359" t="s">
        <v>1636</v>
      </c>
      <c r="F1342" s="360">
        <v>5.8</v>
      </c>
    </row>
    <row r="1343" spans="2:6" ht="14">
      <c r="B1343" s="358" t="s">
        <v>2525</v>
      </c>
      <c r="C1343" s="359">
        <v>5.8</v>
      </c>
      <c r="D1343" s="359"/>
      <c r="E1343" s="359" t="s">
        <v>2525</v>
      </c>
      <c r="F1343" s="360">
        <v>5.8</v>
      </c>
    </row>
    <row r="1344" spans="2:6" ht="14">
      <c r="B1344" s="358" t="s">
        <v>2526</v>
      </c>
      <c r="C1344" s="359">
        <v>5.8</v>
      </c>
      <c r="D1344" s="359"/>
      <c r="E1344" s="359" t="s">
        <v>2526</v>
      </c>
      <c r="F1344" s="360">
        <v>5.8</v>
      </c>
    </row>
    <row r="1345" spans="2:6" ht="14">
      <c r="B1345" s="358" t="s">
        <v>2527</v>
      </c>
      <c r="C1345" s="359">
        <v>5.8</v>
      </c>
      <c r="D1345" s="359"/>
      <c r="E1345" s="359" t="s">
        <v>2527</v>
      </c>
      <c r="F1345" s="360">
        <v>5.8</v>
      </c>
    </row>
    <row r="1346" spans="2:6" ht="14">
      <c r="B1346" s="358" t="s">
        <v>2528</v>
      </c>
      <c r="C1346" s="359">
        <v>5.8</v>
      </c>
      <c r="D1346" s="359"/>
      <c r="E1346" s="359" t="s">
        <v>2528</v>
      </c>
      <c r="F1346" s="360">
        <v>5.8</v>
      </c>
    </row>
    <row r="1347" spans="2:6" ht="14">
      <c r="B1347" s="358" t="s">
        <v>2529</v>
      </c>
      <c r="C1347" s="359">
        <v>5.8</v>
      </c>
      <c r="D1347" s="359"/>
      <c r="E1347" s="359" t="s">
        <v>2529</v>
      </c>
      <c r="F1347" s="360">
        <v>5.8</v>
      </c>
    </row>
    <row r="1348" spans="2:6" ht="14">
      <c r="B1348" s="358" t="s">
        <v>2530</v>
      </c>
      <c r="C1348" s="359">
        <v>5.8</v>
      </c>
      <c r="D1348" s="359"/>
      <c r="E1348" s="359" t="s">
        <v>2530</v>
      </c>
      <c r="F1348" s="360">
        <v>5.8</v>
      </c>
    </row>
    <row r="1349" spans="2:6" ht="14">
      <c r="B1349" s="358" t="s">
        <v>2531</v>
      </c>
      <c r="C1349" s="359">
        <v>5.8</v>
      </c>
      <c r="D1349" s="359"/>
      <c r="E1349" s="359" t="s">
        <v>2531</v>
      </c>
      <c r="F1349" s="360">
        <v>5.8</v>
      </c>
    </row>
    <row r="1350" spans="2:6" ht="14">
      <c r="B1350" s="358" t="s">
        <v>2532</v>
      </c>
      <c r="C1350" s="359">
        <v>5.8</v>
      </c>
      <c r="D1350" s="359"/>
      <c r="E1350" s="359" t="s">
        <v>2532</v>
      </c>
      <c r="F1350" s="360">
        <v>5.8</v>
      </c>
    </row>
    <row r="1351" spans="2:6" ht="14">
      <c r="B1351" s="358" t="s">
        <v>2533</v>
      </c>
      <c r="C1351" s="359">
        <v>5.8</v>
      </c>
      <c r="D1351" s="359"/>
      <c r="E1351" s="359" t="s">
        <v>2533</v>
      </c>
      <c r="F1351" s="360">
        <v>5.8</v>
      </c>
    </row>
    <row r="1352" spans="2:6" ht="14">
      <c r="B1352" s="358" t="s">
        <v>2534</v>
      </c>
      <c r="C1352" s="359">
        <v>5.8</v>
      </c>
      <c r="D1352" s="359"/>
      <c r="E1352" s="359" t="s">
        <v>2534</v>
      </c>
      <c r="F1352" s="360">
        <v>5.8</v>
      </c>
    </row>
    <row r="1353" spans="2:6" ht="14">
      <c r="B1353" s="358" t="s">
        <v>2535</v>
      </c>
      <c r="C1353" s="359">
        <v>5.8</v>
      </c>
      <c r="D1353" s="359"/>
      <c r="E1353" s="359" t="s">
        <v>2535</v>
      </c>
      <c r="F1353" s="360">
        <v>5.8</v>
      </c>
    </row>
    <row r="1354" spans="2:6" ht="14">
      <c r="B1354" s="358" t="s">
        <v>2536</v>
      </c>
      <c r="C1354" s="359">
        <v>5.8</v>
      </c>
      <c r="D1354" s="359"/>
      <c r="E1354" s="359" t="s">
        <v>2536</v>
      </c>
      <c r="F1354" s="360">
        <v>5.8</v>
      </c>
    </row>
    <row r="1355" spans="2:6" ht="14">
      <c r="B1355" s="358" t="s">
        <v>2537</v>
      </c>
      <c r="C1355" s="359">
        <v>5.8</v>
      </c>
      <c r="D1355" s="359"/>
      <c r="E1355" s="359" t="s">
        <v>2537</v>
      </c>
      <c r="F1355" s="360">
        <v>5.8</v>
      </c>
    </row>
    <row r="1356" spans="2:6" ht="14">
      <c r="B1356" s="358" t="s">
        <v>2538</v>
      </c>
      <c r="C1356" s="359">
        <v>5.8</v>
      </c>
      <c r="D1356" s="359"/>
      <c r="E1356" s="359" t="s">
        <v>2538</v>
      </c>
      <c r="F1356" s="360">
        <v>5.8</v>
      </c>
    </row>
    <row r="1357" spans="2:6" ht="14">
      <c r="B1357" s="358" t="s">
        <v>2539</v>
      </c>
      <c r="C1357" s="359">
        <v>5.8</v>
      </c>
      <c r="D1357" s="359"/>
      <c r="E1357" s="359" t="s">
        <v>2539</v>
      </c>
      <c r="F1357" s="360">
        <v>5.8</v>
      </c>
    </row>
    <row r="1358" spans="2:6" ht="14">
      <c r="B1358" s="358" t="s">
        <v>1967</v>
      </c>
      <c r="C1358" s="359">
        <v>5.7</v>
      </c>
      <c r="D1358" s="359"/>
      <c r="E1358" s="359" t="s">
        <v>1967</v>
      </c>
      <c r="F1358" s="360">
        <v>5.7</v>
      </c>
    </row>
    <row r="1359" spans="2:6" ht="14">
      <c r="B1359" s="358" t="s">
        <v>1987</v>
      </c>
      <c r="C1359" s="359">
        <v>5.7</v>
      </c>
      <c r="D1359" s="359"/>
      <c r="E1359" s="359" t="s">
        <v>1987</v>
      </c>
      <c r="F1359" s="360">
        <v>5.7</v>
      </c>
    </row>
    <row r="1360" spans="2:6" ht="14">
      <c r="B1360" s="358" t="s">
        <v>2069</v>
      </c>
      <c r="C1360" s="359">
        <v>5.7</v>
      </c>
      <c r="D1360" s="359"/>
      <c r="E1360" s="359" t="s">
        <v>2069</v>
      </c>
      <c r="F1360" s="360">
        <v>5.7</v>
      </c>
    </row>
    <row r="1361" spans="2:6" ht="14">
      <c r="B1361" s="358" t="s">
        <v>2164</v>
      </c>
      <c r="C1361" s="359">
        <v>5.7</v>
      </c>
      <c r="D1361" s="359"/>
      <c r="E1361" s="359" t="s">
        <v>2164</v>
      </c>
      <c r="F1361" s="360">
        <v>5.7</v>
      </c>
    </row>
    <row r="1362" spans="2:6" ht="14">
      <c r="B1362" s="358" t="s">
        <v>2240</v>
      </c>
      <c r="C1362" s="359">
        <v>5.7</v>
      </c>
      <c r="D1362" s="359"/>
      <c r="E1362" s="359" t="s">
        <v>2240</v>
      </c>
      <c r="F1362" s="360">
        <v>5.7</v>
      </c>
    </row>
    <row r="1363" spans="2:6" ht="14">
      <c r="B1363" s="358" t="s">
        <v>1701</v>
      </c>
      <c r="C1363" s="359">
        <v>5.7</v>
      </c>
      <c r="D1363" s="359"/>
      <c r="E1363" s="359" t="s">
        <v>1701</v>
      </c>
      <c r="F1363" s="360">
        <v>5.7</v>
      </c>
    </row>
    <row r="1364" spans="2:6" ht="14">
      <c r="B1364" s="358" t="s">
        <v>1777</v>
      </c>
      <c r="C1364" s="359">
        <v>5.7</v>
      </c>
      <c r="D1364" s="359"/>
      <c r="E1364" s="359" t="s">
        <v>1777</v>
      </c>
      <c r="F1364" s="360">
        <v>5.7</v>
      </c>
    </row>
    <row r="1365" spans="2:6" ht="14">
      <c r="B1365" s="358" t="s">
        <v>1529</v>
      </c>
      <c r="C1365" s="359">
        <v>5.7</v>
      </c>
      <c r="D1365" s="359"/>
      <c r="E1365" s="359" t="s">
        <v>1529</v>
      </c>
      <c r="F1365" s="360">
        <v>5.7</v>
      </c>
    </row>
    <row r="1366" spans="2:6" ht="14">
      <c r="B1366" s="358" t="s">
        <v>1705</v>
      </c>
      <c r="C1366" s="359">
        <v>5.7</v>
      </c>
      <c r="D1366" s="359"/>
      <c r="E1366" s="359" t="s">
        <v>1705</v>
      </c>
      <c r="F1366" s="360">
        <v>5.7</v>
      </c>
    </row>
    <row r="1367" spans="2:6" ht="14">
      <c r="B1367" s="358" t="s">
        <v>2055</v>
      </c>
      <c r="C1367" s="359">
        <v>5.7</v>
      </c>
      <c r="D1367" s="359"/>
      <c r="E1367" s="359" t="s">
        <v>2055</v>
      </c>
      <c r="F1367" s="360">
        <v>5.7</v>
      </c>
    </row>
    <row r="1368" spans="2:6" ht="14">
      <c r="B1368" s="358" t="s">
        <v>807</v>
      </c>
      <c r="C1368" s="359">
        <v>5.7</v>
      </c>
      <c r="D1368" s="359"/>
      <c r="E1368" s="359" t="s">
        <v>807</v>
      </c>
      <c r="F1368" s="360">
        <v>5.7</v>
      </c>
    </row>
    <row r="1369" spans="2:6" ht="14">
      <c r="B1369" s="358" t="s">
        <v>2540</v>
      </c>
      <c r="C1369" s="359">
        <v>5.7</v>
      </c>
      <c r="D1369" s="359"/>
      <c r="E1369" s="359" t="s">
        <v>2540</v>
      </c>
      <c r="F1369" s="360">
        <v>5.7</v>
      </c>
    </row>
    <row r="1370" spans="2:6" ht="14">
      <c r="B1370" s="358" t="s">
        <v>1837</v>
      </c>
      <c r="C1370" s="359">
        <v>5.7</v>
      </c>
      <c r="D1370" s="359"/>
      <c r="E1370" s="359" t="s">
        <v>1837</v>
      </c>
      <c r="F1370" s="360">
        <v>5.7</v>
      </c>
    </row>
    <row r="1371" spans="2:6" ht="14">
      <c r="B1371" s="358" t="s">
        <v>1578</v>
      </c>
      <c r="C1371" s="359">
        <v>5.7</v>
      </c>
      <c r="D1371" s="359"/>
      <c r="E1371" s="359" t="s">
        <v>1578</v>
      </c>
      <c r="F1371" s="360">
        <v>5.7</v>
      </c>
    </row>
    <row r="1372" spans="2:6" ht="14">
      <c r="B1372" s="358" t="s">
        <v>1815</v>
      </c>
      <c r="C1372" s="359">
        <v>5.7</v>
      </c>
      <c r="D1372" s="359"/>
      <c r="E1372" s="359" t="s">
        <v>1815</v>
      </c>
      <c r="F1372" s="360">
        <v>5.7</v>
      </c>
    </row>
    <row r="1373" spans="2:6" ht="14">
      <c r="B1373" s="358" t="s">
        <v>2541</v>
      </c>
      <c r="C1373" s="359">
        <v>5.7</v>
      </c>
      <c r="D1373" s="359"/>
      <c r="E1373" s="359" t="s">
        <v>2541</v>
      </c>
      <c r="F1373" s="360">
        <v>5.7</v>
      </c>
    </row>
    <row r="1374" spans="2:6" ht="14">
      <c r="B1374" s="358" t="s">
        <v>2542</v>
      </c>
      <c r="C1374" s="359">
        <v>5.7</v>
      </c>
      <c r="D1374" s="359"/>
      <c r="E1374" s="359" t="s">
        <v>2542</v>
      </c>
      <c r="F1374" s="360">
        <v>5.7</v>
      </c>
    </row>
    <row r="1375" spans="2:6" ht="14">
      <c r="B1375" s="358" t="s">
        <v>2543</v>
      </c>
      <c r="C1375" s="359">
        <v>5.7</v>
      </c>
      <c r="D1375" s="359"/>
      <c r="E1375" s="359" t="s">
        <v>2543</v>
      </c>
      <c r="F1375" s="360">
        <v>5.7</v>
      </c>
    </row>
    <row r="1376" spans="2:6" ht="14">
      <c r="B1376" s="358" t="s">
        <v>2544</v>
      </c>
      <c r="C1376" s="359">
        <v>5.7</v>
      </c>
      <c r="D1376" s="359"/>
      <c r="E1376" s="359" t="s">
        <v>2544</v>
      </c>
      <c r="F1376" s="360">
        <v>5.7</v>
      </c>
    </row>
    <row r="1377" spans="2:6" ht="14">
      <c r="B1377" s="358" t="s">
        <v>2545</v>
      </c>
      <c r="C1377" s="359">
        <v>5.7</v>
      </c>
      <c r="D1377" s="359"/>
      <c r="E1377" s="359" t="s">
        <v>2545</v>
      </c>
      <c r="F1377" s="360">
        <v>5.7</v>
      </c>
    </row>
    <row r="1378" spans="2:6" ht="14">
      <c r="B1378" s="358" t="s">
        <v>2546</v>
      </c>
      <c r="C1378" s="359">
        <v>5.7</v>
      </c>
      <c r="D1378" s="359"/>
      <c r="E1378" s="359" t="s">
        <v>2546</v>
      </c>
      <c r="F1378" s="360">
        <v>5.7</v>
      </c>
    </row>
    <row r="1379" spans="2:6" ht="14">
      <c r="B1379" s="358" t="s">
        <v>2547</v>
      </c>
      <c r="C1379" s="359">
        <v>5.7</v>
      </c>
      <c r="D1379" s="359"/>
      <c r="E1379" s="359" t="s">
        <v>2547</v>
      </c>
      <c r="F1379" s="360">
        <v>5.7</v>
      </c>
    </row>
    <row r="1380" spans="2:6" ht="14">
      <c r="B1380" s="358" t="s">
        <v>2548</v>
      </c>
      <c r="C1380" s="359">
        <v>5.7</v>
      </c>
      <c r="D1380" s="359"/>
      <c r="E1380" s="359" t="s">
        <v>2548</v>
      </c>
      <c r="F1380" s="360">
        <v>5.7</v>
      </c>
    </row>
    <row r="1381" spans="2:6" ht="14">
      <c r="B1381" s="358" t="s">
        <v>2549</v>
      </c>
      <c r="C1381" s="359">
        <v>5.7</v>
      </c>
      <c r="D1381" s="359"/>
      <c r="E1381" s="359" t="s">
        <v>2549</v>
      </c>
      <c r="F1381" s="360">
        <v>5.7</v>
      </c>
    </row>
    <row r="1382" spans="2:6" ht="14">
      <c r="B1382" s="358" t="s">
        <v>2550</v>
      </c>
      <c r="C1382" s="359">
        <v>5.7</v>
      </c>
      <c r="D1382" s="359"/>
      <c r="E1382" s="359" t="s">
        <v>2550</v>
      </c>
      <c r="F1382" s="360">
        <v>5.7</v>
      </c>
    </row>
    <row r="1383" spans="2:6" ht="14">
      <c r="B1383" s="358" t="s">
        <v>2551</v>
      </c>
      <c r="C1383" s="359">
        <v>5.7</v>
      </c>
      <c r="D1383" s="359"/>
      <c r="E1383" s="359" t="s">
        <v>2551</v>
      </c>
      <c r="F1383" s="360">
        <v>5.7</v>
      </c>
    </row>
    <row r="1384" spans="2:6" ht="14">
      <c r="B1384" s="358" t="s">
        <v>2552</v>
      </c>
      <c r="C1384" s="359">
        <v>5.7</v>
      </c>
      <c r="D1384" s="359"/>
      <c r="E1384" s="359" t="s">
        <v>2552</v>
      </c>
      <c r="F1384" s="360">
        <v>5.7</v>
      </c>
    </row>
    <row r="1385" spans="2:6" ht="14">
      <c r="B1385" s="358" t="s">
        <v>1921</v>
      </c>
      <c r="C1385" s="359">
        <v>5.6</v>
      </c>
      <c r="D1385" s="359"/>
      <c r="E1385" s="359" t="s">
        <v>1921</v>
      </c>
      <c r="F1385" s="360">
        <v>5.6</v>
      </c>
    </row>
    <row r="1386" spans="2:6" ht="14">
      <c r="B1386" s="358" t="s">
        <v>2107</v>
      </c>
      <c r="C1386" s="359">
        <v>5.6</v>
      </c>
      <c r="D1386" s="359"/>
      <c r="E1386" s="359" t="s">
        <v>2107</v>
      </c>
      <c r="F1386" s="360">
        <v>5.6</v>
      </c>
    </row>
    <row r="1387" spans="2:6" ht="14">
      <c r="B1387" s="358" t="s">
        <v>1856</v>
      </c>
      <c r="C1387" s="359">
        <v>5.6</v>
      </c>
      <c r="D1387" s="359"/>
      <c r="E1387" s="359" t="s">
        <v>1856</v>
      </c>
      <c r="F1387" s="360">
        <v>5.6</v>
      </c>
    </row>
    <row r="1388" spans="2:6" ht="14">
      <c r="B1388" s="358" t="s">
        <v>2127</v>
      </c>
      <c r="C1388" s="359">
        <v>5.6</v>
      </c>
      <c r="D1388" s="359"/>
      <c r="E1388" s="359" t="s">
        <v>2127</v>
      </c>
      <c r="F1388" s="360">
        <v>5.6</v>
      </c>
    </row>
    <row r="1389" spans="2:6" ht="14">
      <c r="B1389" s="358" t="s">
        <v>1858</v>
      </c>
      <c r="C1389" s="359">
        <v>5.6</v>
      </c>
      <c r="D1389" s="359"/>
      <c r="E1389" s="359" t="s">
        <v>1858</v>
      </c>
      <c r="F1389" s="360">
        <v>5.6</v>
      </c>
    </row>
    <row r="1390" spans="2:6" ht="14">
      <c r="B1390" s="358" t="s">
        <v>2036</v>
      </c>
      <c r="C1390" s="359">
        <v>5.6</v>
      </c>
      <c r="D1390" s="359"/>
      <c r="E1390" s="359" t="s">
        <v>2036</v>
      </c>
      <c r="F1390" s="360">
        <v>5.6</v>
      </c>
    </row>
    <row r="1391" spans="2:6" ht="14">
      <c r="B1391" s="358" t="s">
        <v>2010</v>
      </c>
      <c r="C1391" s="359">
        <v>5.6</v>
      </c>
      <c r="D1391" s="359"/>
      <c r="E1391" s="359" t="s">
        <v>2010</v>
      </c>
      <c r="F1391" s="360">
        <v>5.6</v>
      </c>
    </row>
    <row r="1392" spans="2:6" ht="14">
      <c r="B1392" s="358" t="s">
        <v>1894</v>
      </c>
      <c r="C1392" s="359">
        <v>5.6</v>
      </c>
      <c r="D1392" s="359"/>
      <c r="E1392" s="359" t="s">
        <v>1894</v>
      </c>
      <c r="F1392" s="360">
        <v>5.6</v>
      </c>
    </row>
    <row r="1393" spans="2:6" ht="14">
      <c r="B1393" s="358" t="s">
        <v>2051</v>
      </c>
      <c r="C1393" s="359">
        <v>5.6</v>
      </c>
      <c r="D1393" s="359"/>
      <c r="E1393" s="359" t="s">
        <v>2051</v>
      </c>
      <c r="F1393" s="360">
        <v>5.6</v>
      </c>
    </row>
    <row r="1394" spans="2:6" ht="14">
      <c r="B1394" s="358" t="s">
        <v>1948</v>
      </c>
      <c r="C1394" s="359">
        <v>5.6</v>
      </c>
      <c r="D1394" s="359"/>
      <c r="E1394" s="359" t="s">
        <v>1948</v>
      </c>
      <c r="F1394" s="360">
        <v>5.6</v>
      </c>
    </row>
    <row r="1395" spans="2:6" ht="14">
      <c r="B1395" s="358" t="s">
        <v>1802</v>
      </c>
      <c r="C1395" s="359">
        <v>5.6</v>
      </c>
      <c r="D1395" s="359"/>
      <c r="E1395" s="359" t="s">
        <v>1802</v>
      </c>
      <c r="F1395" s="360">
        <v>5.6</v>
      </c>
    </row>
    <row r="1396" spans="2:6" ht="14">
      <c r="B1396" s="358" t="s">
        <v>2029</v>
      </c>
      <c r="C1396" s="359">
        <v>5.6</v>
      </c>
      <c r="D1396" s="359"/>
      <c r="E1396" s="359" t="s">
        <v>2029</v>
      </c>
      <c r="F1396" s="360">
        <v>5.6</v>
      </c>
    </row>
    <row r="1397" spans="2:6" ht="14">
      <c r="B1397" s="358" t="s">
        <v>803</v>
      </c>
      <c r="C1397" s="359">
        <v>5.6</v>
      </c>
      <c r="D1397" s="359"/>
      <c r="E1397" s="359" t="s">
        <v>803</v>
      </c>
      <c r="F1397" s="360">
        <v>5.6</v>
      </c>
    </row>
    <row r="1398" spans="2:6" ht="14">
      <c r="B1398" s="358" t="s">
        <v>385</v>
      </c>
      <c r="C1398" s="359">
        <v>5.6</v>
      </c>
      <c r="D1398" s="359"/>
      <c r="E1398" s="359" t="s">
        <v>385</v>
      </c>
      <c r="F1398" s="360">
        <v>5.6</v>
      </c>
    </row>
    <row r="1399" spans="2:6" ht="14">
      <c r="B1399" s="358" t="s">
        <v>1809</v>
      </c>
      <c r="C1399" s="359">
        <v>5.6</v>
      </c>
      <c r="D1399" s="359"/>
      <c r="E1399" s="359" t="s">
        <v>1809</v>
      </c>
      <c r="F1399" s="360">
        <v>5.6</v>
      </c>
    </row>
    <row r="1400" spans="2:6" ht="14">
      <c r="B1400" s="358" t="s">
        <v>1678</v>
      </c>
      <c r="C1400" s="359">
        <v>5.6</v>
      </c>
      <c r="D1400" s="359"/>
      <c r="E1400" s="359" t="s">
        <v>1678</v>
      </c>
      <c r="F1400" s="360">
        <v>5.6</v>
      </c>
    </row>
    <row r="1401" spans="2:6" ht="14">
      <c r="B1401" s="358" t="s">
        <v>1773</v>
      </c>
      <c r="C1401" s="359">
        <v>5.6</v>
      </c>
      <c r="D1401" s="359"/>
      <c r="E1401" s="359" t="s">
        <v>1773</v>
      </c>
      <c r="F1401" s="360">
        <v>5.6</v>
      </c>
    </row>
    <row r="1402" spans="2:6" ht="14">
      <c r="B1402" s="358" t="s">
        <v>2553</v>
      </c>
      <c r="C1402" s="359">
        <v>5.6</v>
      </c>
      <c r="D1402" s="359"/>
      <c r="E1402" s="359" t="s">
        <v>2553</v>
      </c>
      <c r="F1402" s="360">
        <v>5.6</v>
      </c>
    </row>
    <row r="1403" spans="2:6" ht="14">
      <c r="B1403" s="358" t="s">
        <v>2554</v>
      </c>
      <c r="C1403" s="359">
        <v>5.6</v>
      </c>
      <c r="D1403" s="359"/>
      <c r="E1403" s="359" t="s">
        <v>2554</v>
      </c>
      <c r="F1403" s="360">
        <v>5.6</v>
      </c>
    </row>
    <row r="1404" spans="2:6" ht="14">
      <c r="B1404" s="358" t="s">
        <v>2555</v>
      </c>
      <c r="C1404" s="359">
        <v>5.6</v>
      </c>
      <c r="D1404" s="359"/>
      <c r="E1404" s="359" t="s">
        <v>2555</v>
      </c>
      <c r="F1404" s="360">
        <v>5.6</v>
      </c>
    </row>
    <row r="1405" spans="2:6" ht="14">
      <c r="B1405" s="358" t="s">
        <v>2556</v>
      </c>
      <c r="C1405" s="359">
        <v>5.6</v>
      </c>
      <c r="D1405" s="359"/>
      <c r="E1405" s="359" t="s">
        <v>2556</v>
      </c>
      <c r="F1405" s="360">
        <v>5.6</v>
      </c>
    </row>
    <row r="1406" spans="2:6" ht="14">
      <c r="B1406" s="358" t="s">
        <v>2557</v>
      </c>
      <c r="C1406" s="359">
        <v>5.6</v>
      </c>
      <c r="D1406" s="359"/>
      <c r="E1406" s="359" t="s">
        <v>2557</v>
      </c>
      <c r="F1406" s="360">
        <v>5.6</v>
      </c>
    </row>
    <row r="1407" spans="2:6" ht="14">
      <c r="B1407" s="358" t="s">
        <v>2558</v>
      </c>
      <c r="C1407" s="359">
        <v>5.6</v>
      </c>
      <c r="D1407" s="359"/>
      <c r="E1407" s="359" t="s">
        <v>2558</v>
      </c>
      <c r="F1407" s="360">
        <v>5.6</v>
      </c>
    </row>
    <row r="1408" spans="2:6" ht="14">
      <c r="B1408" s="358" t="s">
        <v>2559</v>
      </c>
      <c r="C1408" s="359">
        <v>5.6</v>
      </c>
      <c r="D1408" s="359"/>
      <c r="E1408" s="359" t="s">
        <v>2559</v>
      </c>
      <c r="F1408" s="360">
        <v>5.6</v>
      </c>
    </row>
    <row r="1409" spans="2:6" ht="14">
      <c r="B1409" s="358" t="s">
        <v>2560</v>
      </c>
      <c r="C1409" s="359">
        <v>5.6</v>
      </c>
      <c r="D1409" s="359"/>
      <c r="E1409" s="359" t="s">
        <v>2560</v>
      </c>
      <c r="F1409" s="360">
        <v>5.6</v>
      </c>
    </row>
    <row r="1410" spans="2:6" ht="14">
      <c r="B1410" s="358" t="s">
        <v>2561</v>
      </c>
      <c r="C1410" s="359">
        <v>5.6</v>
      </c>
      <c r="D1410" s="359"/>
      <c r="E1410" s="359" t="s">
        <v>2561</v>
      </c>
      <c r="F1410" s="360">
        <v>5.6</v>
      </c>
    </row>
    <row r="1411" spans="2:6" ht="14">
      <c r="B1411" s="358" t="s">
        <v>2562</v>
      </c>
      <c r="C1411" s="359">
        <v>5.6</v>
      </c>
      <c r="D1411" s="359"/>
      <c r="E1411" s="359" t="s">
        <v>2562</v>
      </c>
      <c r="F1411" s="360">
        <v>5.6</v>
      </c>
    </row>
    <row r="1412" spans="2:6" ht="14">
      <c r="B1412" s="358" t="s">
        <v>943</v>
      </c>
      <c r="C1412" s="359">
        <v>5.6</v>
      </c>
      <c r="D1412" s="359"/>
      <c r="E1412" s="359" t="s">
        <v>943</v>
      </c>
      <c r="F1412" s="360">
        <v>5.6</v>
      </c>
    </row>
    <row r="1413" spans="2:6" ht="14">
      <c r="B1413" s="358" t="s">
        <v>1941</v>
      </c>
      <c r="C1413" s="359">
        <v>5.5</v>
      </c>
      <c r="D1413" s="359"/>
      <c r="E1413" s="359" t="s">
        <v>1941</v>
      </c>
      <c r="F1413" s="360">
        <v>5.5</v>
      </c>
    </row>
    <row r="1414" spans="2:6" ht="14">
      <c r="B1414" s="358" t="s">
        <v>2006</v>
      </c>
      <c r="C1414" s="359">
        <v>5.5</v>
      </c>
      <c r="D1414" s="359"/>
      <c r="E1414" s="359" t="s">
        <v>2006</v>
      </c>
      <c r="F1414" s="360">
        <v>5.5</v>
      </c>
    </row>
    <row r="1415" spans="2:6" ht="14">
      <c r="B1415" s="358" t="s">
        <v>2109</v>
      </c>
      <c r="C1415" s="359">
        <v>5.5</v>
      </c>
      <c r="D1415" s="359"/>
      <c r="E1415" s="359" t="s">
        <v>2109</v>
      </c>
      <c r="F1415" s="360">
        <v>5.5</v>
      </c>
    </row>
    <row r="1416" spans="2:6" ht="14">
      <c r="B1416" s="358" t="s">
        <v>1821</v>
      </c>
      <c r="C1416" s="359">
        <v>5.5</v>
      </c>
      <c r="D1416" s="359"/>
      <c r="E1416" s="359" t="s">
        <v>1821</v>
      </c>
      <c r="F1416" s="360">
        <v>5.5</v>
      </c>
    </row>
    <row r="1417" spans="2:6" ht="14">
      <c r="B1417" s="358" t="s">
        <v>2014</v>
      </c>
      <c r="C1417" s="359">
        <v>5.5</v>
      </c>
      <c r="D1417" s="359"/>
      <c r="E1417" s="359" t="s">
        <v>2014</v>
      </c>
      <c r="F1417" s="360">
        <v>5.5</v>
      </c>
    </row>
    <row r="1418" spans="2:6" ht="14">
      <c r="B1418" s="358" t="s">
        <v>1990</v>
      </c>
      <c r="C1418" s="359">
        <v>5.5</v>
      </c>
      <c r="D1418" s="359"/>
      <c r="E1418" s="359" t="s">
        <v>1990</v>
      </c>
      <c r="F1418" s="360">
        <v>5.5</v>
      </c>
    </row>
    <row r="1419" spans="2:6" ht="14">
      <c r="B1419" s="358" t="s">
        <v>1800</v>
      </c>
      <c r="C1419" s="359">
        <v>5.5</v>
      </c>
      <c r="D1419" s="359"/>
      <c r="E1419" s="359" t="s">
        <v>1800</v>
      </c>
      <c r="F1419" s="360">
        <v>5.5</v>
      </c>
    </row>
    <row r="1420" spans="2:6" ht="14">
      <c r="B1420" s="358" t="s">
        <v>1868</v>
      </c>
      <c r="C1420" s="359">
        <v>5.5</v>
      </c>
      <c r="D1420" s="359"/>
      <c r="E1420" s="359" t="s">
        <v>1868</v>
      </c>
      <c r="F1420" s="360">
        <v>5.5</v>
      </c>
    </row>
    <row r="1421" spans="2:6" ht="14">
      <c r="B1421" s="358" t="s">
        <v>2563</v>
      </c>
      <c r="C1421" s="359">
        <v>5.5</v>
      </c>
      <c r="D1421" s="359"/>
      <c r="E1421" s="359" t="s">
        <v>2563</v>
      </c>
      <c r="F1421" s="360">
        <v>5.5</v>
      </c>
    </row>
    <row r="1422" spans="2:6" ht="14">
      <c r="B1422" s="358" t="s">
        <v>1621</v>
      </c>
      <c r="C1422" s="359">
        <v>5.5</v>
      </c>
      <c r="D1422" s="359"/>
      <c r="E1422" s="359" t="s">
        <v>1621</v>
      </c>
      <c r="F1422" s="360">
        <v>5.5</v>
      </c>
    </row>
    <row r="1423" spans="2:6" ht="14">
      <c r="B1423" s="358" t="s">
        <v>2092</v>
      </c>
      <c r="C1423" s="359">
        <v>5.5</v>
      </c>
      <c r="D1423" s="359"/>
      <c r="E1423" s="359" t="s">
        <v>2092</v>
      </c>
      <c r="F1423" s="360">
        <v>5.5</v>
      </c>
    </row>
    <row r="1424" spans="2:6" ht="14">
      <c r="B1424" s="358" t="s">
        <v>723</v>
      </c>
      <c r="C1424" s="359">
        <v>5.5</v>
      </c>
      <c r="D1424" s="359"/>
      <c r="E1424" s="359" t="s">
        <v>723</v>
      </c>
      <c r="F1424" s="360">
        <v>5.5</v>
      </c>
    </row>
    <row r="1425" spans="2:6" ht="14">
      <c r="B1425" s="358" t="s">
        <v>644</v>
      </c>
      <c r="C1425" s="359">
        <v>5.5</v>
      </c>
      <c r="D1425" s="359"/>
      <c r="E1425" s="359" t="s">
        <v>644</v>
      </c>
      <c r="F1425" s="360">
        <v>5.5</v>
      </c>
    </row>
    <row r="1426" spans="2:6" ht="14">
      <c r="B1426" s="358" t="s">
        <v>797</v>
      </c>
      <c r="C1426" s="359">
        <v>5.5</v>
      </c>
      <c r="D1426" s="359"/>
      <c r="E1426" s="359" t="s">
        <v>797</v>
      </c>
      <c r="F1426" s="360">
        <v>5.5</v>
      </c>
    </row>
    <row r="1427" spans="2:6" ht="14">
      <c r="B1427" s="358" t="s">
        <v>1844</v>
      </c>
      <c r="C1427" s="359">
        <v>5.5</v>
      </c>
      <c r="D1427" s="359"/>
      <c r="E1427" s="359" t="s">
        <v>1844</v>
      </c>
      <c r="F1427" s="360">
        <v>5.5</v>
      </c>
    </row>
    <row r="1428" spans="2:6" ht="14">
      <c r="B1428" s="358" t="s">
        <v>707</v>
      </c>
      <c r="C1428" s="359">
        <v>5.5</v>
      </c>
      <c r="D1428" s="359"/>
      <c r="E1428" s="359" t="s">
        <v>707</v>
      </c>
      <c r="F1428" s="360">
        <v>5.5</v>
      </c>
    </row>
    <row r="1429" spans="2:6" ht="14">
      <c r="B1429" s="358" t="s">
        <v>2294</v>
      </c>
      <c r="C1429" s="359">
        <v>5.5</v>
      </c>
      <c r="D1429" s="359"/>
      <c r="E1429" s="359" t="s">
        <v>2294</v>
      </c>
      <c r="F1429" s="360">
        <v>5.5</v>
      </c>
    </row>
    <row r="1430" spans="2:6" ht="14">
      <c r="B1430" s="358" t="s">
        <v>1751</v>
      </c>
      <c r="C1430" s="359">
        <v>5.5</v>
      </c>
      <c r="D1430" s="359"/>
      <c r="E1430" s="359" t="s">
        <v>1751</v>
      </c>
      <c r="F1430" s="360">
        <v>5.5</v>
      </c>
    </row>
    <row r="1431" spans="2:6" ht="14">
      <c r="B1431" s="358" t="s">
        <v>1683</v>
      </c>
      <c r="C1431" s="359">
        <v>5.5</v>
      </c>
      <c r="D1431" s="359"/>
      <c r="E1431" s="359" t="s">
        <v>1683</v>
      </c>
      <c r="F1431" s="360">
        <v>5.5</v>
      </c>
    </row>
    <row r="1432" spans="2:6" ht="14">
      <c r="B1432" s="358" t="s">
        <v>2564</v>
      </c>
      <c r="C1432" s="359">
        <v>5.5</v>
      </c>
      <c r="D1432" s="359"/>
      <c r="E1432" s="359" t="s">
        <v>2564</v>
      </c>
      <c r="F1432" s="360">
        <v>5.5</v>
      </c>
    </row>
    <row r="1433" spans="2:6" ht="14">
      <c r="B1433" s="358" t="s">
        <v>2565</v>
      </c>
      <c r="C1433" s="359">
        <v>5.5</v>
      </c>
      <c r="D1433" s="359"/>
      <c r="E1433" s="359" t="s">
        <v>2565</v>
      </c>
      <c r="F1433" s="360">
        <v>5.5</v>
      </c>
    </row>
    <row r="1434" spans="2:6" ht="14">
      <c r="B1434" s="358" t="s">
        <v>2566</v>
      </c>
      <c r="C1434" s="359">
        <v>5.5</v>
      </c>
      <c r="D1434" s="359"/>
      <c r="E1434" s="359" t="s">
        <v>2566</v>
      </c>
      <c r="F1434" s="360">
        <v>5.5</v>
      </c>
    </row>
    <row r="1435" spans="2:6" ht="14">
      <c r="B1435" s="358" t="s">
        <v>2567</v>
      </c>
      <c r="C1435" s="359">
        <v>5.5</v>
      </c>
      <c r="D1435" s="359"/>
      <c r="E1435" s="359" t="s">
        <v>2567</v>
      </c>
      <c r="F1435" s="360">
        <v>5.5</v>
      </c>
    </row>
    <row r="1436" spans="2:6" ht="14">
      <c r="B1436" s="358" t="s">
        <v>2568</v>
      </c>
      <c r="C1436" s="359">
        <v>5.5</v>
      </c>
      <c r="D1436" s="359"/>
      <c r="E1436" s="359" t="s">
        <v>2568</v>
      </c>
      <c r="F1436" s="360">
        <v>5.5</v>
      </c>
    </row>
    <row r="1437" spans="2:6" ht="14">
      <c r="B1437" s="358" t="s">
        <v>2569</v>
      </c>
      <c r="C1437" s="359">
        <v>5.5</v>
      </c>
      <c r="D1437" s="359"/>
      <c r="E1437" s="359" t="s">
        <v>2569</v>
      </c>
      <c r="F1437" s="360">
        <v>5.5</v>
      </c>
    </row>
    <row r="1438" spans="2:6" ht="14">
      <c r="B1438" s="358" t="s">
        <v>2570</v>
      </c>
      <c r="C1438" s="359">
        <v>5.5</v>
      </c>
      <c r="D1438" s="359"/>
      <c r="E1438" s="359" t="s">
        <v>2570</v>
      </c>
      <c r="F1438" s="360">
        <v>5.5</v>
      </c>
    </row>
    <row r="1439" spans="2:6" ht="14">
      <c r="B1439" s="358" t="s">
        <v>2571</v>
      </c>
      <c r="C1439" s="359">
        <v>5.5</v>
      </c>
      <c r="D1439" s="359"/>
      <c r="E1439" s="359" t="s">
        <v>2571</v>
      </c>
      <c r="F1439" s="360">
        <v>5.5</v>
      </c>
    </row>
    <row r="1440" spans="2:6" ht="14">
      <c r="B1440" s="358" t="s">
        <v>2572</v>
      </c>
      <c r="C1440" s="359">
        <v>5.5</v>
      </c>
      <c r="D1440" s="359"/>
      <c r="E1440" s="359" t="s">
        <v>2572</v>
      </c>
      <c r="F1440" s="360">
        <v>5.5</v>
      </c>
    </row>
    <row r="1441" spans="2:6" ht="14">
      <c r="B1441" s="358" t="s">
        <v>2573</v>
      </c>
      <c r="C1441" s="359">
        <v>5.5</v>
      </c>
      <c r="D1441" s="359"/>
      <c r="E1441" s="359" t="s">
        <v>2573</v>
      </c>
      <c r="F1441" s="360">
        <v>5.5</v>
      </c>
    </row>
    <row r="1442" spans="2:6" ht="14">
      <c r="B1442" s="358" t="s">
        <v>2574</v>
      </c>
      <c r="C1442" s="359">
        <v>5.5</v>
      </c>
      <c r="D1442" s="359"/>
      <c r="E1442" s="359" t="s">
        <v>2574</v>
      </c>
      <c r="F1442" s="360">
        <v>5.5</v>
      </c>
    </row>
    <row r="1443" spans="2:6" ht="14">
      <c r="B1443" s="358" t="s">
        <v>2575</v>
      </c>
      <c r="C1443" s="359">
        <v>5.5</v>
      </c>
      <c r="D1443" s="359"/>
      <c r="E1443" s="359" t="s">
        <v>2575</v>
      </c>
      <c r="F1443" s="360">
        <v>5.5</v>
      </c>
    </row>
    <row r="1444" spans="2:6" ht="14">
      <c r="B1444" s="358" t="s">
        <v>2576</v>
      </c>
      <c r="C1444" s="359">
        <v>5.5</v>
      </c>
      <c r="D1444" s="359"/>
      <c r="E1444" s="359" t="s">
        <v>2576</v>
      </c>
      <c r="F1444" s="360">
        <v>5.5</v>
      </c>
    </row>
    <row r="1445" spans="2:6" ht="14">
      <c r="B1445" s="358" t="s">
        <v>2577</v>
      </c>
      <c r="C1445" s="359">
        <v>5.5</v>
      </c>
      <c r="D1445" s="359"/>
      <c r="E1445" s="359" t="s">
        <v>2577</v>
      </c>
      <c r="F1445" s="360">
        <v>5.5</v>
      </c>
    </row>
    <row r="1446" spans="2:6" ht="14">
      <c r="B1446" s="358" t="s">
        <v>2578</v>
      </c>
      <c r="C1446" s="359">
        <v>5.5</v>
      </c>
      <c r="D1446" s="359"/>
      <c r="E1446" s="359" t="s">
        <v>2578</v>
      </c>
      <c r="F1446" s="360">
        <v>5.5</v>
      </c>
    </row>
    <row r="1447" spans="2:6" ht="14">
      <c r="B1447" s="358" t="s">
        <v>1841</v>
      </c>
      <c r="C1447" s="359">
        <v>5.4</v>
      </c>
      <c r="D1447" s="359"/>
      <c r="E1447" s="359" t="s">
        <v>1841</v>
      </c>
      <c r="F1447" s="360">
        <v>5.4</v>
      </c>
    </row>
    <row r="1448" spans="2:6" ht="14">
      <c r="B1448" s="358" t="s">
        <v>2047</v>
      </c>
      <c r="C1448" s="359">
        <v>5.4</v>
      </c>
      <c r="D1448" s="359"/>
      <c r="E1448" s="359" t="s">
        <v>2047</v>
      </c>
      <c r="F1448" s="360">
        <v>5.4</v>
      </c>
    </row>
    <row r="1449" spans="2:6" ht="14">
      <c r="B1449" s="358" t="s">
        <v>1892</v>
      </c>
      <c r="C1449" s="359">
        <v>5.4</v>
      </c>
      <c r="D1449" s="359"/>
      <c r="E1449" s="359" t="s">
        <v>1892</v>
      </c>
      <c r="F1449" s="360">
        <v>5.4</v>
      </c>
    </row>
    <row r="1450" spans="2:6" ht="14">
      <c r="B1450" s="358" t="s">
        <v>2188</v>
      </c>
      <c r="C1450" s="359">
        <v>5.4</v>
      </c>
      <c r="D1450" s="359"/>
      <c r="E1450" s="359" t="s">
        <v>2188</v>
      </c>
      <c r="F1450" s="360">
        <v>5.4</v>
      </c>
    </row>
    <row r="1451" spans="2:6" ht="14">
      <c r="B1451" s="358" t="s">
        <v>2192</v>
      </c>
      <c r="C1451" s="359">
        <v>5.4</v>
      </c>
      <c r="D1451" s="359"/>
      <c r="E1451" s="359" t="s">
        <v>2192</v>
      </c>
      <c r="F1451" s="360">
        <v>5.4</v>
      </c>
    </row>
    <row r="1452" spans="2:6" ht="14">
      <c r="B1452" s="358" t="s">
        <v>1898</v>
      </c>
      <c r="C1452" s="359">
        <v>5.4</v>
      </c>
      <c r="D1452" s="359"/>
      <c r="E1452" s="359" t="s">
        <v>1898</v>
      </c>
      <c r="F1452" s="360">
        <v>5.4</v>
      </c>
    </row>
    <row r="1453" spans="2:6" ht="14">
      <c r="B1453" s="358" t="s">
        <v>1979</v>
      </c>
      <c r="C1453" s="359">
        <v>5.4</v>
      </c>
      <c r="D1453" s="359"/>
      <c r="E1453" s="359" t="s">
        <v>1979</v>
      </c>
      <c r="F1453" s="360">
        <v>5.4</v>
      </c>
    </row>
    <row r="1454" spans="2:6" ht="14">
      <c r="B1454" s="358" t="s">
        <v>1688</v>
      </c>
      <c r="C1454" s="359">
        <v>5.4</v>
      </c>
      <c r="D1454" s="359"/>
      <c r="E1454" s="359" t="s">
        <v>1688</v>
      </c>
      <c r="F1454" s="360">
        <v>5.4</v>
      </c>
    </row>
    <row r="1455" spans="2:6" ht="14">
      <c r="B1455" s="358" t="s">
        <v>1647</v>
      </c>
      <c r="C1455" s="359">
        <v>5.4</v>
      </c>
      <c r="D1455" s="359"/>
      <c r="E1455" s="359" t="s">
        <v>1647</v>
      </c>
      <c r="F1455" s="360">
        <v>5.4</v>
      </c>
    </row>
    <row r="1456" spans="2:6" ht="14">
      <c r="B1456" s="358" t="s">
        <v>1689</v>
      </c>
      <c r="C1456" s="359">
        <v>5.4</v>
      </c>
      <c r="D1456" s="359"/>
      <c r="E1456" s="359" t="s">
        <v>1689</v>
      </c>
      <c r="F1456" s="360">
        <v>5.4</v>
      </c>
    </row>
    <row r="1457" spans="2:6" ht="14">
      <c r="B1457" s="358" t="s">
        <v>2247</v>
      </c>
      <c r="C1457" s="359">
        <v>5.4</v>
      </c>
      <c r="D1457" s="359"/>
      <c r="E1457" s="359" t="s">
        <v>2247</v>
      </c>
      <c r="F1457" s="360">
        <v>5.4</v>
      </c>
    </row>
    <row r="1458" spans="2:6" ht="14">
      <c r="B1458" s="358" t="s">
        <v>1927</v>
      </c>
      <c r="C1458" s="359">
        <v>5.4</v>
      </c>
      <c r="D1458" s="359"/>
      <c r="E1458" s="359" t="s">
        <v>1927</v>
      </c>
      <c r="F1458" s="360">
        <v>5.4</v>
      </c>
    </row>
    <row r="1459" spans="2:6" ht="14">
      <c r="B1459" s="358" t="s">
        <v>1902</v>
      </c>
      <c r="C1459" s="359">
        <v>5.4</v>
      </c>
      <c r="D1459" s="359"/>
      <c r="E1459" s="359" t="s">
        <v>1902</v>
      </c>
      <c r="F1459" s="360">
        <v>5.4</v>
      </c>
    </row>
    <row r="1460" spans="2:6" ht="14">
      <c r="B1460" s="358" t="s">
        <v>2157</v>
      </c>
      <c r="C1460" s="359">
        <v>5.4</v>
      </c>
      <c r="D1460" s="359"/>
      <c r="E1460" s="359" t="s">
        <v>2157</v>
      </c>
      <c r="F1460" s="360">
        <v>5.4</v>
      </c>
    </row>
    <row r="1461" spans="2:6" ht="14">
      <c r="B1461" s="358" t="s">
        <v>1880</v>
      </c>
      <c r="C1461" s="359">
        <v>5.4</v>
      </c>
      <c r="D1461" s="359"/>
      <c r="E1461" s="359" t="s">
        <v>1880</v>
      </c>
      <c r="F1461" s="360">
        <v>5.4</v>
      </c>
    </row>
    <row r="1462" spans="2:6" ht="14">
      <c r="B1462" s="358" t="s">
        <v>362</v>
      </c>
      <c r="C1462" s="359">
        <v>5.4</v>
      </c>
      <c r="D1462" s="359"/>
      <c r="E1462" s="359" t="s">
        <v>362</v>
      </c>
      <c r="F1462" s="360">
        <v>5.4</v>
      </c>
    </row>
    <row r="1463" spans="2:6" ht="14">
      <c r="B1463" s="358" t="s">
        <v>1908</v>
      </c>
      <c r="C1463" s="359">
        <v>5.4</v>
      </c>
      <c r="D1463" s="359"/>
      <c r="E1463" s="359" t="s">
        <v>1908</v>
      </c>
      <c r="F1463" s="360">
        <v>5.4</v>
      </c>
    </row>
    <row r="1464" spans="2:6" ht="14">
      <c r="B1464" s="358" t="s">
        <v>1909</v>
      </c>
      <c r="C1464" s="359">
        <v>5.4</v>
      </c>
      <c r="D1464" s="359"/>
      <c r="E1464" s="359" t="s">
        <v>1909</v>
      </c>
      <c r="F1464" s="360">
        <v>5.4</v>
      </c>
    </row>
    <row r="1465" spans="2:6" ht="14">
      <c r="B1465" s="358" t="s">
        <v>1853</v>
      </c>
      <c r="C1465" s="359">
        <v>5.4</v>
      </c>
      <c r="D1465" s="359"/>
      <c r="E1465" s="359" t="s">
        <v>1853</v>
      </c>
      <c r="F1465" s="360">
        <v>5.4</v>
      </c>
    </row>
    <row r="1466" spans="2:6" ht="14">
      <c r="B1466" s="358" t="s">
        <v>1963</v>
      </c>
      <c r="C1466" s="359">
        <v>5.4</v>
      </c>
      <c r="D1466" s="359"/>
      <c r="E1466" s="359" t="s">
        <v>1963</v>
      </c>
      <c r="F1466" s="360">
        <v>5.4</v>
      </c>
    </row>
    <row r="1467" spans="2:6" ht="14">
      <c r="B1467" s="358" t="s">
        <v>2579</v>
      </c>
      <c r="C1467" s="359">
        <v>5.4</v>
      </c>
      <c r="D1467" s="359"/>
      <c r="E1467" s="359" t="s">
        <v>2579</v>
      </c>
      <c r="F1467" s="360">
        <v>5.4</v>
      </c>
    </row>
    <row r="1468" spans="2:6" ht="14">
      <c r="B1468" s="358" t="s">
        <v>2580</v>
      </c>
      <c r="C1468" s="359">
        <v>5.4</v>
      </c>
      <c r="D1468" s="359"/>
      <c r="E1468" s="359" t="s">
        <v>2580</v>
      </c>
      <c r="F1468" s="360">
        <v>5.4</v>
      </c>
    </row>
    <row r="1469" spans="2:6" ht="14">
      <c r="B1469" s="358" t="s">
        <v>2581</v>
      </c>
      <c r="C1469" s="359">
        <v>5.4</v>
      </c>
      <c r="D1469" s="359"/>
      <c r="E1469" s="359" t="s">
        <v>2581</v>
      </c>
      <c r="F1469" s="360">
        <v>5.4</v>
      </c>
    </row>
    <row r="1470" spans="2:6" ht="14">
      <c r="B1470" s="358" t="s">
        <v>2582</v>
      </c>
      <c r="C1470" s="359">
        <v>5.4</v>
      </c>
      <c r="D1470" s="359"/>
      <c r="E1470" s="359" t="s">
        <v>2582</v>
      </c>
      <c r="F1470" s="360">
        <v>5.4</v>
      </c>
    </row>
    <row r="1471" spans="2:6" ht="14">
      <c r="B1471" s="358" t="s">
        <v>2583</v>
      </c>
      <c r="C1471" s="359">
        <v>5.4</v>
      </c>
      <c r="D1471" s="359"/>
      <c r="E1471" s="359" t="s">
        <v>2583</v>
      </c>
      <c r="F1471" s="360">
        <v>5.4</v>
      </c>
    </row>
    <row r="1472" spans="2:6" ht="14">
      <c r="B1472" s="358" t="s">
        <v>2584</v>
      </c>
      <c r="C1472" s="359">
        <v>5.4</v>
      </c>
      <c r="D1472" s="359"/>
      <c r="E1472" s="359" t="s">
        <v>2584</v>
      </c>
      <c r="F1472" s="360">
        <v>5.4</v>
      </c>
    </row>
    <row r="1473" spans="2:6" ht="14">
      <c r="B1473" s="358" t="s">
        <v>2585</v>
      </c>
      <c r="C1473" s="359">
        <v>5.4</v>
      </c>
      <c r="D1473" s="359"/>
      <c r="E1473" s="359" t="s">
        <v>2585</v>
      </c>
      <c r="F1473" s="360">
        <v>5.4</v>
      </c>
    </row>
    <row r="1474" spans="2:6" ht="14">
      <c r="B1474" s="358" t="s">
        <v>2586</v>
      </c>
      <c r="C1474" s="359">
        <v>5.4</v>
      </c>
      <c r="D1474" s="359"/>
      <c r="E1474" s="359" t="s">
        <v>2586</v>
      </c>
      <c r="F1474" s="360">
        <v>5.4</v>
      </c>
    </row>
    <row r="1475" spans="2:6" ht="14">
      <c r="B1475" s="358" t="s">
        <v>2587</v>
      </c>
      <c r="C1475" s="359">
        <v>5.4</v>
      </c>
      <c r="D1475" s="359"/>
      <c r="E1475" s="359" t="s">
        <v>2587</v>
      </c>
      <c r="F1475" s="360">
        <v>5.4</v>
      </c>
    </row>
    <row r="1476" spans="2:6" ht="14">
      <c r="B1476" s="358" t="s">
        <v>2588</v>
      </c>
      <c r="C1476" s="359">
        <v>5.4</v>
      </c>
      <c r="D1476" s="359"/>
      <c r="E1476" s="359" t="s">
        <v>2588</v>
      </c>
      <c r="F1476" s="360">
        <v>5.4</v>
      </c>
    </row>
    <row r="1477" spans="2:6" ht="14">
      <c r="B1477" s="358" t="s">
        <v>2589</v>
      </c>
      <c r="C1477" s="359">
        <v>5.4</v>
      </c>
      <c r="D1477" s="359"/>
      <c r="E1477" s="359" t="s">
        <v>2589</v>
      </c>
      <c r="F1477" s="360">
        <v>5.4</v>
      </c>
    </row>
    <row r="1478" spans="2:6" ht="14">
      <c r="B1478" s="358" t="s">
        <v>2590</v>
      </c>
      <c r="C1478" s="359">
        <v>5.4</v>
      </c>
      <c r="D1478" s="359"/>
      <c r="E1478" s="359" t="s">
        <v>2590</v>
      </c>
      <c r="F1478" s="360">
        <v>5.4</v>
      </c>
    </row>
    <row r="1479" spans="2:6" ht="14">
      <c r="B1479" s="358" t="s">
        <v>2591</v>
      </c>
      <c r="C1479" s="359">
        <v>5.4</v>
      </c>
      <c r="D1479" s="359"/>
      <c r="E1479" s="359" t="s">
        <v>2591</v>
      </c>
      <c r="F1479" s="360">
        <v>5.4</v>
      </c>
    </row>
    <row r="1480" spans="2:6" ht="14">
      <c r="B1480" s="358" t="s">
        <v>1969</v>
      </c>
      <c r="C1480" s="359">
        <v>5.3</v>
      </c>
      <c r="D1480" s="359"/>
      <c r="E1480" s="359" t="s">
        <v>1969</v>
      </c>
      <c r="F1480" s="360">
        <v>5.3</v>
      </c>
    </row>
    <row r="1481" spans="2:6" ht="14">
      <c r="B1481" s="358" t="s">
        <v>2033</v>
      </c>
      <c r="C1481" s="359">
        <v>5.3</v>
      </c>
      <c r="D1481" s="359"/>
      <c r="E1481" s="359" t="s">
        <v>2033</v>
      </c>
      <c r="F1481" s="360">
        <v>5.3</v>
      </c>
    </row>
    <row r="1482" spans="2:6" ht="14">
      <c r="B1482" s="358" t="s">
        <v>2110</v>
      </c>
      <c r="C1482" s="359">
        <v>5.3</v>
      </c>
      <c r="D1482" s="359"/>
      <c r="E1482" s="359" t="s">
        <v>2110</v>
      </c>
      <c r="F1482" s="360">
        <v>5.3</v>
      </c>
    </row>
    <row r="1483" spans="2:6" ht="14">
      <c r="B1483" s="358" t="s">
        <v>2222</v>
      </c>
      <c r="C1483" s="359">
        <v>5.3</v>
      </c>
      <c r="D1483" s="359"/>
      <c r="E1483" s="359" t="s">
        <v>2222</v>
      </c>
      <c r="F1483" s="360">
        <v>5.3</v>
      </c>
    </row>
    <row r="1484" spans="2:6" ht="14">
      <c r="B1484" s="358" t="s">
        <v>2112</v>
      </c>
      <c r="C1484" s="359">
        <v>5.3</v>
      </c>
      <c r="D1484" s="359"/>
      <c r="E1484" s="359" t="s">
        <v>2112</v>
      </c>
      <c r="F1484" s="360">
        <v>5.3</v>
      </c>
    </row>
    <row r="1485" spans="2:6" ht="14">
      <c r="B1485" s="358" t="s">
        <v>2115</v>
      </c>
      <c r="C1485" s="359">
        <v>5.3</v>
      </c>
      <c r="D1485" s="359"/>
      <c r="E1485" s="359" t="s">
        <v>2115</v>
      </c>
      <c r="F1485" s="360">
        <v>5.3</v>
      </c>
    </row>
    <row r="1486" spans="2:6" ht="14">
      <c r="B1486" s="358" t="s">
        <v>1741</v>
      </c>
      <c r="C1486" s="359">
        <v>5.3</v>
      </c>
      <c r="D1486" s="359"/>
      <c r="E1486" s="359" t="s">
        <v>1741</v>
      </c>
      <c r="F1486" s="360">
        <v>5.3</v>
      </c>
    </row>
    <row r="1487" spans="2:6" ht="14">
      <c r="B1487" s="358" t="s">
        <v>1827</v>
      </c>
      <c r="C1487" s="359">
        <v>5.3</v>
      </c>
      <c r="D1487" s="359"/>
      <c r="E1487" s="359" t="s">
        <v>1827</v>
      </c>
      <c r="F1487" s="360">
        <v>5.3</v>
      </c>
    </row>
    <row r="1488" spans="2:6" ht="14">
      <c r="B1488" s="358" t="s">
        <v>1992</v>
      </c>
      <c r="C1488" s="359">
        <v>5.3</v>
      </c>
      <c r="D1488" s="359"/>
      <c r="E1488" s="359" t="s">
        <v>1992</v>
      </c>
      <c r="F1488" s="360">
        <v>5.3</v>
      </c>
    </row>
    <row r="1489" spans="2:6" ht="14">
      <c r="B1489" s="358" t="s">
        <v>1743</v>
      </c>
      <c r="C1489" s="359">
        <v>5.3</v>
      </c>
      <c r="D1489" s="359"/>
      <c r="E1489" s="359" t="s">
        <v>1743</v>
      </c>
      <c r="F1489" s="360">
        <v>5.3</v>
      </c>
    </row>
    <row r="1490" spans="2:6" ht="14">
      <c r="B1490" s="358" t="s">
        <v>2096</v>
      </c>
      <c r="C1490" s="359">
        <v>5.3</v>
      </c>
      <c r="D1490" s="359"/>
      <c r="E1490" s="359" t="s">
        <v>2096</v>
      </c>
      <c r="F1490" s="360">
        <v>5.3</v>
      </c>
    </row>
    <row r="1491" spans="2:6" ht="14">
      <c r="B1491" s="358" t="s">
        <v>507</v>
      </c>
      <c r="C1491" s="359">
        <v>5.3</v>
      </c>
      <c r="D1491" s="359"/>
      <c r="E1491" s="359" t="s">
        <v>507</v>
      </c>
      <c r="F1491" s="360">
        <v>5.3</v>
      </c>
    </row>
    <row r="1492" spans="2:6" ht="14">
      <c r="B1492" s="358" t="s">
        <v>3</v>
      </c>
      <c r="C1492" s="359">
        <v>5.3</v>
      </c>
      <c r="D1492" s="359"/>
      <c r="E1492" s="359" t="s">
        <v>3</v>
      </c>
      <c r="F1492" s="360">
        <v>5.3</v>
      </c>
    </row>
    <row r="1493" spans="2:6" ht="14">
      <c r="B1493" s="358" t="s">
        <v>523</v>
      </c>
      <c r="C1493" s="359">
        <v>5.3</v>
      </c>
      <c r="D1493" s="359"/>
      <c r="E1493" s="359" t="s">
        <v>523</v>
      </c>
      <c r="F1493" s="360">
        <v>5.3</v>
      </c>
    </row>
    <row r="1494" spans="2:6" ht="14">
      <c r="B1494" s="358" t="s">
        <v>809</v>
      </c>
      <c r="C1494" s="359">
        <v>5.3</v>
      </c>
      <c r="D1494" s="359"/>
      <c r="E1494" s="359" t="s">
        <v>809</v>
      </c>
      <c r="F1494" s="360">
        <v>5.3</v>
      </c>
    </row>
    <row r="1495" spans="2:6" ht="14">
      <c r="B1495" s="358" t="s">
        <v>1961</v>
      </c>
      <c r="C1495" s="359">
        <v>5.3</v>
      </c>
      <c r="D1495" s="359"/>
      <c r="E1495" s="359" t="s">
        <v>1961</v>
      </c>
      <c r="F1495" s="360">
        <v>5.3</v>
      </c>
    </row>
    <row r="1496" spans="2:6" ht="14">
      <c r="B1496" s="358" t="s">
        <v>1855</v>
      </c>
      <c r="C1496" s="359">
        <v>5.3</v>
      </c>
      <c r="D1496" s="359"/>
      <c r="E1496" s="359" t="s">
        <v>1855</v>
      </c>
      <c r="F1496" s="360">
        <v>5.3</v>
      </c>
    </row>
    <row r="1497" spans="2:6" ht="14">
      <c r="B1497" s="358" t="s">
        <v>1754</v>
      </c>
      <c r="C1497" s="359">
        <v>5.3</v>
      </c>
      <c r="D1497" s="359"/>
      <c r="E1497" s="359" t="s">
        <v>1754</v>
      </c>
      <c r="F1497" s="360">
        <v>5.3</v>
      </c>
    </row>
    <row r="1498" spans="2:6" ht="14">
      <c r="B1498" s="358" t="s">
        <v>2592</v>
      </c>
      <c r="C1498" s="359">
        <v>5.3</v>
      </c>
      <c r="D1498" s="359"/>
      <c r="E1498" s="359" t="s">
        <v>2592</v>
      </c>
      <c r="F1498" s="360">
        <v>5.3</v>
      </c>
    </row>
    <row r="1499" spans="2:6" ht="14">
      <c r="B1499" s="358" t="s">
        <v>2593</v>
      </c>
      <c r="C1499" s="359">
        <v>5.3</v>
      </c>
      <c r="D1499" s="359"/>
      <c r="E1499" s="359" t="s">
        <v>2593</v>
      </c>
      <c r="F1499" s="360">
        <v>5.3</v>
      </c>
    </row>
    <row r="1500" spans="2:6" ht="14">
      <c r="B1500" s="358" t="s">
        <v>2594</v>
      </c>
      <c r="C1500" s="359">
        <v>5.3</v>
      </c>
      <c r="D1500" s="359"/>
      <c r="E1500" s="359" t="s">
        <v>2594</v>
      </c>
      <c r="F1500" s="360">
        <v>5.3</v>
      </c>
    </row>
    <row r="1501" spans="2:6" ht="14">
      <c r="B1501" s="358" t="s">
        <v>2595</v>
      </c>
      <c r="C1501" s="359">
        <v>5.3</v>
      </c>
      <c r="D1501" s="359"/>
      <c r="E1501" s="359" t="s">
        <v>2595</v>
      </c>
      <c r="F1501" s="360">
        <v>5.3</v>
      </c>
    </row>
    <row r="1502" spans="2:6" ht="14">
      <c r="B1502" s="358" t="s">
        <v>2596</v>
      </c>
      <c r="C1502" s="359">
        <v>5.3</v>
      </c>
      <c r="D1502" s="359"/>
      <c r="E1502" s="359" t="s">
        <v>2596</v>
      </c>
      <c r="F1502" s="360">
        <v>5.3</v>
      </c>
    </row>
    <row r="1503" spans="2:6" ht="14">
      <c r="B1503" s="358" t="s">
        <v>2597</v>
      </c>
      <c r="C1503" s="359">
        <v>5.3</v>
      </c>
      <c r="D1503" s="359"/>
      <c r="E1503" s="359" t="s">
        <v>2597</v>
      </c>
      <c r="F1503" s="360">
        <v>5.3</v>
      </c>
    </row>
    <row r="1504" spans="2:6" ht="14">
      <c r="B1504" s="358" t="s">
        <v>2598</v>
      </c>
      <c r="C1504" s="359">
        <v>5.3</v>
      </c>
      <c r="D1504" s="359"/>
      <c r="E1504" s="359" t="s">
        <v>2598</v>
      </c>
      <c r="F1504" s="360">
        <v>5.3</v>
      </c>
    </row>
    <row r="1505" spans="2:6" ht="14">
      <c r="B1505" s="358" t="s">
        <v>2599</v>
      </c>
      <c r="C1505" s="359">
        <v>5.3</v>
      </c>
      <c r="D1505" s="359"/>
      <c r="E1505" s="359" t="s">
        <v>2599</v>
      </c>
      <c r="F1505" s="360">
        <v>5.3</v>
      </c>
    </row>
    <row r="1506" spans="2:6" ht="14">
      <c r="B1506" s="358" t="s">
        <v>2600</v>
      </c>
      <c r="C1506" s="359">
        <v>5.3</v>
      </c>
      <c r="D1506" s="359"/>
      <c r="E1506" s="359" t="s">
        <v>2600</v>
      </c>
      <c r="F1506" s="360">
        <v>5.3</v>
      </c>
    </row>
    <row r="1507" spans="2:6" ht="14">
      <c r="B1507" s="358" t="s">
        <v>2601</v>
      </c>
      <c r="C1507" s="359">
        <v>5.3</v>
      </c>
      <c r="D1507" s="359"/>
      <c r="E1507" s="359" t="s">
        <v>2601</v>
      </c>
      <c r="F1507" s="360">
        <v>5.3</v>
      </c>
    </row>
    <row r="1508" spans="2:6" ht="14">
      <c r="B1508" s="358" t="s">
        <v>2602</v>
      </c>
      <c r="C1508" s="359">
        <v>5.3</v>
      </c>
      <c r="D1508" s="359"/>
      <c r="E1508" s="359" t="s">
        <v>2602</v>
      </c>
      <c r="F1508" s="360">
        <v>5.3</v>
      </c>
    </row>
    <row r="1509" spans="2:6" ht="14">
      <c r="B1509" s="358" t="s">
        <v>2603</v>
      </c>
      <c r="C1509" s="359">
        <v>5.3</v>
      </c>
      <c r="D1509" s="359"/>
      <c r="E1509" s="359" t="s">
        <v>2603</v>
      </c>
      <c r="F1509" s="360">
        <v>5.3</v>
      </c>
    </row>
    <row r="1510" spans="2:6" ht="14">
      <c r="B1510" s="358" t="s">
        <v>2604</v>
      </c>
      <c r="C1510" s="359">
        <v>5.3</v>
      </c>
      <c r="D1510" s="359"/>
      <c r="E1510" s="359" t="s">
        <v>2604</v>
      </c>
      <c r="F1510" s="360">
        <v>5.3</v>
      </c>
    </row>
    <row r="1511" spans="2:6" ht="14">
      <c r="B1511" s="358" t="s">
        <v>2605</v>
      </c>
      <c r="C1511" s="359">
        <v>5.3</v>
      </c>
      <c r="D1511" s="359"/>
      <c r="E1511" s="359" t="s">
        <v>2605</v>
      </c>
      <c r="F1511" s="360">
        <v>5.3</v>
      </c>
    </row>
    <row r="1512" spans="2:6" ht="14">
      <c r="B1512" s="358" t="s">
        <v>2606</v>
      </c>
      <c r="C1512" s="359">
        <v>5.3</v>
      </c>
      <c r="D1512" s="359"/>
      <c r="E1512" s="359" t="s">
        <v>2606</v>
      </c>
      <c r="F1512" s="360">
        <v>5.3</v>
      </c>
    </row>
    <row r="1513" spans="2:6" ht="14">
      <c r="B1513" s="358" t="s">
        <v>2607</v>
      </c>
      <c r="C1513" s="359">
        <v>5.3</v>
      </c>
      <c r="D1513" s="359"/>
      <c r="E1513" s="359" t="s">
        <v>2607</v>
      </c>
      <c r="F1513" s="360">
        <v>5.3</v>
      </c>
    </row>
    <row r="1514" spans="2:6" ht="14">
      <c r="B1514" s="358" t="s">
        <v>2066</v>
      </c>
      <c r="C1514" s="359">
        <v>5.2</v>
      </c>
      <c r="D1514" s="359"/>
      <c r="E1514" s="359" t="s">
        <v>2066</v>
      </c>
      <c r="F1514" s="360">
        <v>5.2</v>
      </c>
    </row>
    <row r="1515" spans="2:6" ht="14">
      <c r="B1515" s="358" t="s">
        <v>2263</v>
      </c>
      <c r="C1515" s="359">
        <v>5.2</v>
      </c>
      <c r="D1515" s="359"/>
      <c r="E1515" s="359" t="s">
        <v>2263</v>
      </c>
      <c r="F1515" s="360">
        <v>5.2</v>
      </c>
    </row>
    <row r="1516" spans="2:6" ht="14">
      <c r="B1516" s="358" t="s">
        <v>1643</v>
      </c>
      <c r="C1516" s="359">
        <v>5.2</v>
      </c>
      <c r="D1516" s="359"/>
      <c r="E1516" s="359" t="s">
        <v>1643</v>
      </c>
      <c r="F1516" s="360">
        <v>5.2</v>
      </c>
    </row>
    <row r="1517" spans="2:6" ht="14">
      <c r="B1517" s="358" t="s">
        <v>2113</v>
      </c>
      <c r="C1517" s="359">
        <v>5.2</v>
      </c>
      <c r="D1517" s="359"/>
      <c r="E1517" s="359" t="s">
        <v>2113</v>
      </c>
      <c r="F1517" s="360">
        <v>5.2</v>
      </c>
    </row>
    <row r="1518" spans="2:6" ht="14">
      <c r="B1518" s="358" t="s">
        <v>2245</v>
      </c>
      <c r="C1518" s="359">
        <v>5.2</v>
      </c>
      <c r="D1518" s="359"/>
      <c r="E1518" s="359" t="s">
        <v>2245</v>
      </c>
      <c r="F1518" s="360">
        <v>5.2</v>
      </c>
    </row>
    <row r="1519" spans="2:6" ht="14">
      <c r="B1519" s="358" t="s">
        <v>2608</v>
      </c>
      <c r="C1519" s="359">
        <v>5.2</v>
      </c>
      <c r="D1519" s="359"/>
      <c r="E1519" s="359" t="s">
        <v>2608</v>
      </c>
      <c r="F1519" s="360">
        <v>5.2</v>
      </c>
    </row>
    <row r="1520" spans="2:6" ht="14">
      <c r="B1520" s="358" t="s">
        <v>1991</v>
      </c>
      <c r="C1520" s="359">
        <v>5.2</v>
      </c>
      <c r="D1520" s="359"/>
      <c r="E1520" s="359" t="s">
        <v>1991</v>
      </c>
      <c r="F1520" s="360">
        <v>5.2</v>
      </c>
    </row>
    <row r="1521" spans="2:6" ht="14">
      <c r="B1521" s="358" t="s">
        <v>2094</v>
      </c>
      <c r="C1521" s="359">
        <v>5.2</v>
      </c>
      <c r="D1521" s="359"/>
      <c r="E1521" s="359" t="s">
        <v>2094</v>
      </c>
      <c r="F1521" s="360">
        <v>5.2</v>
      </c>
    </row>
    <row r="1522" spans="2:6" ht="14">
      <c r="B1522" s="358" t="s">
        <v>1993</v>
      </c>
      <c r="C1522" s="359">
        <v>5.2</v>
      </c>
      <c r="D1522" s="359"/>
      <c r="E1522" s="359" t="s">
        <v>1993</v>
      </c>
      <c r="F1522" s="360">
        <v>5.2</v>
      </c>
    </row>
    <row r="1523" spans="2:6" ht="14">
      <c r="B1523" s="358" t="s">
        <v>1904</v>
      </c>
      <c r="C1523" s="359">
        <v>5.2</v>
      </c>
      <c r="D1523" s="359"/>
      <c r="E1523" s="359" t="s">
        <v>1904</v>
      </c>
      <c r="F1523" s="360">
        <v>5.2</v>
      </c>
    </row>
    <row r="1524" spans="2:6" ht="14">
      <c r="B1524" s="358" t="s">
        <v>528</v>
      </c>
      <c r="C1524" s="359">
        <v>5.2</v>
      </c>
      <c r="D1524" s="359"/>
      <c r="E1524" s="359" t="s">
        <v>528</v>
      </c>
      <c r="F1524" s="360">
        <v>5.2</v>
      </c>
    </row>
    <row r="1525" spans="2:6" ht="14">
      <c r="B1525" s="358" t="s">
        <v>2044</v>
      </c>
      <c r="C1525" s="359">
        <v>5.2</v>
      </c>
      <c r="D1525" s="359"/>
      <c r="E1525" s="359" t="s">
        <v>2044</v>
      </c>
      <c r="F1525" s="360">
        <v>5.2</v>
      </c>
    </row>
    <row r="1526" spans="2:6" ht="14">
      <c r="B1526" s="358" t="s">
        <v>1692</v>
      </c>
      <c r="C1526" s="359">
        <v>5.2</v>
      </c>
      <c r="D1526" s="359"/>
      <c r="E1526" s="359" t="s">
        <v>1692</v>
      </c>
      <c r="F1526" s="360">
        <v>5.2</v>
      </c>
    </row>
    <row r="1527" spans="2:6" ht="14">
      <c r="B1527" s="358" t="s">
        <v>1672</v>
      </c>
      <c r="C1527" s="359">
        <v>5.2</v>
      </c>
      <c r="D1527" s="359"/>
      <c r="E1527" s="359" t="s">
        <v>1672</v>
      </c>
      <c r="F1527" s="360">
        <v>5.2</v>
      </c>
    </row>
    <row r="1528" spans="2:6" ht="14">
      <c r="B1528" s="358" t="s">
        <v>1886</v>
      </c>
      <c r="C1528" s="359">
        <v>5.2</v>
      </c>
      <c r="D1528" s="359"/>
      <c r="E1528" s="359" t="s">
        <v>1886</v>
      </c>
      <c r="F1528" s="360">
        <v>5.2</v>
      </c>
    </row>
    <row r="1529" spans="2:6" ht="14">
      <c r="B1529" s="358" t="s">
        <v>2030</v>
      </c>
      <c r="C1529" s="359">
        <v>5.2</v>
      </c>
      <c r="D1529" s="359"/>
      <c r="E1529" s="359" t="s">
        <v>2030</v>
      </c>
      <c r="F1529" s="360">
        <v>5.2</v>
      </c>
    </row>
    <row r="1530" spans="2:6" ht="14">
      <c r="B1530" s="358" t="s">
        <v>1911</v>
      </c>
      <c r="C1530" s="359">
        <v>5.2</v>
      </c>
      <c r="D1530" s="359"/>
      <c r="E1530" s="359" t="s">
        <v>1911</v>
      </c>
      <c r="F1530" s="360">
        <v>5.2</v>
      </c>
    </row>
    <row r="1531" spans="2:6" ht="14">
      <c r="B1531" s="358" t="s">
        <v>1913</v>
      </c>
      <c r="C1531" s="359">
        <v>5.2</v>
      </c>
      <c r="D1531" s="359"/>
      <c r="E1531" s="359" t="s">
        <v>1913</v>
      </c>
      <c r="F1531" s="360">
        <v>5.2</v>
      </c>
    </row>
    <row r="1532" spans="2:6" ht="14">
      <c r="B1532" s="358" t="s">
        <v>1712</v>
      </c>
      <c r="C1532" s="359">
        <v>5.2</v>
      </c>
      <c r="D1532" s="359"/>
      <c r="E1532" s="359" t="s">
        <v>1712</v>
      </c>
      <c r="F1532" s="360">
        <v>5.2</v>
      </c>
    </row>
    <row r="1533" spans="2:6" ht="14">
      <c r="B1533" s="358" t="s">
        <v>1516</v>
      </c>
      <c r="C1533" s="359">
        <v>5.2</v>
      </c>
      <c r="D1533" s="359"/>
      <c r="E1533" s="359" t="s">
        <v>1516</v>
      </c>
      <c r="F1533" s="360">
        <v>5.2</v>
      </c>
    </row>
    <row r="1534" spans="2:6" ht="14">
      <c r="B1534" s="358" t="s">
        <v>2609</v>
      </c>
      <c r="C1534" s="359">
        <v>5.2</v>
      </c>
      <c r="D1534" s="359"/>
      <c r="E1534" s="359" t="s">
        <v>2609</v>
      </c>
      <c r="F1534" s="360">
        <v>5.2</v>
      </c>
    </row>
    <row r="1535" spans="2:6" ht="14">
      <c r="B1535" s="358" t="s">
        <v>2610</v>
      </c>
      <c r="C1535" s="359">
        <v>5.2</v>
      </c>
      <c r="D1535" s="359"/>
      <c r="E1535" s="359" t="s">
        <v>2610</v>
      </c>
      <c r="F1535" s="360">
        <v>5.2</v>
      </c>
    </row>
    <row r="1536" spans="2:6" ht="14">
      <c r="B1536" s="358" t="s">
        <v>2611</v>
      </c>
      <c r="C1536" s="359">
        <v>5.2</v>
      </c>
      <c r="D1536" s="359"/>
      <c r="E1536" s="359" t="s">
        <v>2611</v>
      </c>
      <c r="F1536" s="360">
        <v>5.2</v>
      </c>
    </row>
    <row r="1537" spans="2:6" ht="14">
      <c r="B1537" s="358" t="s">
        <v>2612</v>
      </c>
      <c r="C1537" s="359">
        <v>5.2</v>
      </c>
      <c r="D1537" s="359"/>
      <c r="E1537" s="359" t="s">
        <v>2612</v>
      </c>
      <c r="F1537" s="360">
        <v>5.2</v>
      </c>
    </row>
    <row r="1538" spans="2:6" ht="14">
      <c r="B1538" s="358" t="s">
        <v>2613</v>
      </c>
      <c r="C1538" s="359">
        <v>5.2</v>
      </c>
      <c r="D1538" s="359"/>
      <c r="E1538" s="359" t="s">
        <v>2613</v>
      </c>
      <c r="F1538" s="360">
        <v>5.2</v>
      </c>
    </row>
    <row r="1539" spans="2:6" ht="14">
      <c r="B1539" s="358" t="s">
        <v>2614</v>
      </c>
      <c r="C1539" s="359">
        <v>5.2</v>
      </c>
      <c r="D1539" s="359"/>
      <c r="E1539" s="359" t="s">
        <v>2614</v>
      </c>
      <c r="F1539" s="360">
        <v>5.2</v>
      </c>
    </row>
    <row r="1540" spans="2:6" ht="14">
      <c r="B1540" s="358" t="s">
        <v>2615</v>
      </c>
      <c r="C1540" s="359">
        <v>5.2</v>
      </c>
      <c r="D1540" s="359"/>
      <c r="E1540" s="359" t="s">
        <v>2615</v>
      </c>
      <c r="F1540" s="360">
        <v>5.2</v>
      </c>
    </row>
    <row r="1541" spans="2:6" ht="14">
      <c r="B1541" s="358" t="s">
        <v>2616</v>
      </c>
      <c r="C1541" s="359">
        <v>5.2</v>
      </c>
      <c r="D1541" s="359"/>
      <c r="E1541" s="359" t="s">
        <v>2616</v>
      </c>
      <c r="F1541" s="360">
        <v>5.2</v>
      </c>
    </row>
    <row r="1542" spans="2:6" ht="14">
      <c r="B1542" s="358" t="s">
        <v>2617</v>
      </c>
      <c r="C1542" s="359">
        <v>5.2</v>
      </c>
      <c r="D1542" s="359"/>
      <c r="E1542" s="359" t="s">
        <v>2617</v>
      </c>
      <c r="F1542" s="360">
        <v>5.2</v>
      </c>
    </row>
    <row r="1543" spans="2:6" ht="14">
      <c r="B1543" s="358" t="s">
        <v>2618</v>
      </c>
      <c r="C1543" s="359">
        <v>5.2</v>
      </c>
      <c r="D1543" s="359"/>
      <c r="E1543" s="359" t="s">
        <v>2618</v>
      </c>
      <c r="F1543" s="360">
        <v>5.2</v>
      </c>
    </row>
    <row r="1544" spans="2:6" ht="14">
      <c r="B1544" s="358" t="s">
        <v>2619</v>
      </c>
      <c r="C1544" s="359">
        <v>5.2</v>
      </c>
      <c r="D1544" s="359"/>
      <c r="E1544" s="359" t="s">
        <v>2619</v>
      </c>
      <c r="F1544" s="360">
        <v>5.2</v>
      </c>
    </row>
    <row r="1545" spans="2:6" ht="14">
      <c r="B1545" s="358" t="s">
        <v>2620</v>
      </c>
      <c r="C1545" s="359">
        <v>5.2</v>
      </c>
      <c r="D1545" s="359"/>
      <c r="E1545" s="359" t="s">
        <v>2620</v>
      </c>
      <c r="F1545" s="360">
        <v>5.2</v>
      </c>
    </row>
    <row r="1546" spans="2:6" ht="14">
      <c r="B1546" s="358" t="s">
        <v>2621</v>
      </c>
      <c r="C1546" s="359">
        <v>5.2</v>
      </c>
      <c r="D1546" s="359"/>
      <c r="E1546" s="359" t="s">
        <v>2621</v>
      </c>
      <c r="F1546" s="360">
        <v>5.2</v>
      </c>
    </row>
    <row r="1547" spans="2:6" ht="14">
      <c r="B1547" s="358" t="s">
        <v>2622</v>
      </c>
      <c r="C1547" s="359">
        <v>5.2</v>
      </c>
      <c r="D1547" s="359"/>
      <c r="E1547" s="359" t="s">
        <v>2622</v>
      </c>
      <c r="F1547" s="360">
        <v>5.2</v>
      </c>
    </row>
    <row r="1548" spans="2:6" ht="14">
      <c r="B1548" s="358" t="s">
        <v>2106</v>
      </c>
      <c r="C1548" s="359">
        <v>5.0999999999999996</v>
      </c>
      <c r="D1548" s="359"/>
      <c r="E1548" s="359" t="s">
        <v>2106</v>
      </c>
      <c r="F1548" s="360">
        <v>5.0999999999999996</v>
      </c>
    </row>
    <row r="1549" spans="2:6" ht="14">
      <c r="B1549" s="358" t="s">
        <v>2175</v>
      </c>
      <c r="C1549" s="359">
        <v>5.0999999999999996</v>
      </c>
      <c r="D1549" s="359"/>
      <c r="E1549" s="359" t="s">
        <v>2175</v>
      </c>
      <c r="F1549" s="360">
        <v>5.0999999999999996</v>
      </c>
    </row>
    <row r="1550" spans="2:6" ht="14">
      <c r="B1550" s="358" t="s">
        <v>2339</v>
      </c>
      <c r="C1550" s="359">
        <v>5.0999999999999996</v>
      </c>
      <c r="D1550" s="359"/>
      <c r="E1550" s="359" t="s">
        <v>2339</v>
      </c>
      <c r="F1550" s="360">
        <v>5.0999999999999996</v>
      </c>
    </row>
    <row r="1551" spans="2:6" ht="14">
      <c r="B1551" s="358" t="s">
        <v>2242</v>
      </c>
      <c r="C1551" s="359">
        <v>5.0999999999999996</v>
      </c>
      <c r="D1551" s="359"/>
      <c r="E1551" s="359" t="s">
        <v>2242</v>
      </c>
      <c r="F1551" s="360">
        <v>5.0999999999999996</v>
      </c>
    </row>
    <row r="1552" spans="2:6" ht="14">
      <c r="B1552" s="358" t="s">
        <v>2133</v>
      </c>
      <c r="C1552" s="359">
        <v>5.0999999999999996</v>
      </c>
      <c r="D1552" s="359"/>
      <c r="E1552" s="359" t="s">
        <v>2133</v>
      </c>
      <c r="F1552" s="360">
        <v>5.0999999999999996</v>
      </c>
    </row>
    <row r="1553" spans="2:6" ht="14">
      <c r="B1553" s="358" t="s">
        <v>1763</v>
      </c>
      <c r="C1553" s="359">
        <v>5.0999999999999996</v>
      </c>
      <c r="D1553" s="359"/>
      <c r="E1553" s="359" t="s">
        <v>1763</v>
      </c>
      <c r="F1553" s="360">
        <v>5.0999999999999996</v>
      </c>
    </row>
    <row r="1554" spans="2:6" ht="14">
      <c r="B1554" s="358" t="s">
        <v>1801</v>
      </c>
      <c r="C1554" s="359">
        <v>5.0999999999999996</v>
      </c>
      <c r="D1554" s="359"/>
      <c r="E1554" s="359" t="s">
        <v>1801</v>
      </c>
      <c r="F1554" s="360">
        <v>5.0999999999999996</v>
      </c>
    </row>
    <row r="1555" spans="2:6" ht="14">
      <c r="B1555" s="358" t="s">
        <v>1740</v>
      </c>
      <c r="C1555" s="359">
        <v>5.0999999999999996</v>
      </c>
      <c r="D1555" s="359"/>
      <c r="E1555" s="359" t="s">
        <v>1740</v>
      </c>
      <c r="F1555" s="360">
        <v>5.0999999999999996</v>
      </c>
    </row>
    <row r="1556" spans="2:6" ht="14">
      <c r="B1556" s="358" t="s">
        <v>2118</v>
      </c>
      <c r="C1556" s="359">
        <v>5.0999999999999996</v>
      </c>
      <c r="D1556" s="359"/>
      <c r="E1556" s="359" t="s">
        <v>2118</v>
      </c>
      <c r="F1556" s="360">
        <v>5.0999999999999996</v>
      </c>
    </row>
    <row r="1557" spans="2:6" ht="14">
      <c r="B1557" s="358" t="s">
        <v>1875</v>
      </c>
      <c r="C1557" s="359">
        <v>5.0999999999999996</v>
      </c>
      <c r="D1557" s="359"/>
      <c r="E1557" s="359" t="s">
        <v>1875</v>
      </c>
      <c r="F1557" s="360">
        <v>5.0999999999999996</v>
      </c>
    </row>
    <row r="1558" spans="2:6" ht="14">
      <c r="B1558" s="358" t="s">
        <v>2198</v>
      </c>
      <c r="C1558" s="359">
        <v>5.0999999999999996</v>
      </c>
      <c r="D1558" s="359"/>
      <c r="E1558" s="359" t="s">
        <v>2198</v>
      </c>
      <c r="F1558" s="360">
        <v>5.0999999999999996</v>
      </c>
    </row>
    <row r="1559" spans="2:6" ht="14">
      <c r="B1559" s="358" t="s">
        <v>2121</v>
      </c>
      <c r="C1559" s="359">
        <v>5.0999999999999996</v>
      </c>
      <c r="D1559" s="359"/>
      <c r="E1559" s="359" t="s">
        <v>2121</v>
      </c>
      <c r="F1559" s="360">
        <v>5.0999999999999996</v>
      </c>
    </row>
    <row r="1560" spans="2:6" ht="14">
      <c r="B1560" s="358" t="s">
        <v>1796</v>
      </c>
      <c r="C1560" s="359">
        <v>5.0999999999999996</v>
      </c>
      <c r="D1560" s="359"/>
      <c r="E1560" s="359" t="s">
        <v>1796</v>
      </c>
      <c r="F1560" s="360">
        <v>5.0999999999999996</v>
      </c>
    </row>
    <row r="1561" spans="2:6" ht="14">
      <c r="B1561" s="358" t="s">
        <v>1677</v>
      </c>
      <c r="C1561" s="359">
        <v>5.0999999999999996</v>
      </c>
      <c r="D1561" s="359"/>
      <c r="E1561" s="359" t="s">
        <v>1677</v>
      </c>
      <c r="F1561" s="360">
        <v>5.0999999999999996</v>
      </c>
    </row>
    <row r="1562" spans="2:6" ht="14">
      <c r="B1562" s="358" t="s">
        <v>1984</v>
      </c>
      <c r="C1562" s="359">
        <v>5.0999999999999996</v>
      </c>
      <c r="D1562" s="359"/>
      <c r="E1562" s="359" t="s">
        <v>1984</v>
      </c>
      <c r="F1562" s="360">
        <v>5.0999999999999996</v>
      </c>
    </row>
    <row r="1563" spans="2:6" ht="14">
      <c r="B1563" s="358" t="s">
        <v>2623</v>
      </c>
      <c r="C1563" s="359">
        <v>5.0999999999999996</v>
      </c>
      <c r="D1563" s="359"/>
      <c r="E1563" s="359" t="s">
        <v>2623</v>
      </c>
      <c r="F1563" s="360">
        <v>5.0999999999999996</v>
      </c>
    </row>
    <row r="1564" spans="2:6" ht="14">
      <c r="B1564" s="358" t="s">
        <v>2624</v>
      </c>
      <c r="C1564" s="359">
        <v>5.0999999999999996</v>
      </c>
      <c r="D1564" s="359"/>
      <c r="E1564" s="359" t="s">
        <v>2624</v>
      </c>
      <c r="F1564" s="360">
        <v>5.0999999999999996</v>
      </c>
    </row>
    <row r="1565" spans="2:6" ht="14">
      <c r="B1565" s="358" t="s">
        <v>2625</v>
      </c>
      <c r="C1565" s="359">
        <v>5.0999999999999996</v>
      </c>
      <c r="D1565" s="359"/>
      <c r="E1565" s="359" t="s">
        <v>2625</v>
      </c>
      <c r="F1565" s="360">
        <v>5.0999999999999996</v>
      </c>
    </row>
    <row r="1566" spans="2:6" ht="14">
      <c r="B1566" s="358" t="s">
        <v>2626</v>
      </c>
      <c r="C1566" s="359">
        <v>5.0999999999999996</v>
      </c>
      <c r="D1566" s="359"/>
      <c r="E1566" s="359" t="s">
        <v>2626</v>
      </c>
      <c r="F1566" s="360">
        <v>5.0999999999999996</v>
      </c>
    </row>
    <row r="1567" spans="2:6" ht="14">
      <c r="B1567" s="358" t="s">
        <v>2627</v>
      </c>
      <c r="C1567" s="359">
        <v>5.0999999999999996</v>
      </c>
      <c r="D1567" s="359"/>
      <c r="E1567" s="359" t="s">
        <v>2627</v>
      </c>
      <c r="F1567" s="360">
        <v>5.0999999999999996</v>
      </c>
    </row>
    <row r="1568" spans="2:6" ht="14">
      <c r="B1568" s="358" t="s">
        <v>2628</v>
      </c>
      <c r="C1568" s="359">
        <v>5.0999999999999996</v>
      </c>
      <c r="D1568" s="359"/>
      <c r="E1568" s="359" t="s">
        <v>2628</v>
      </c>
      <c r="F1568" s="360">
        <v>5.0999999999999996</v>
      </c>
    </row>
    <row r="1569" spans="2:6" ht="14">
      <c r="B1569" s="358" t="s">
        <v>2629</v>
      </c>
      <c r="C1569" s="359">
        <v>5.0999999999999996</v>
      </c>
      <c r="D1569" s="359"/>
      <c r="E1569" s="359" t="s">
        <v>2629</v>
      </c>
      <c r="F1569" s="360">
        <v>5.0999999999999996</v>
      </c>
    </row>
    <row r="1570" spans="2:6" ht="14">
      <c r="B1570" s="358" t="s">
        <v>2630</v>
      </c>
      <c r="C1570" s="359">
        <v>5.0999999999999996</v>
      </c>
      <c r="D1570" s="359"/>
      <c r="E1570" s="359" t="s">
        <v>2630</v>
      </c>
      <c r="F1570" s="360">
        <v>5.0999999999999996</v>
      </c>
    </row>
    <row r="1571" spans="2:6" ht="14">
      <c r="B1571" s="358" t="s">
        <v>2631</v>
      </c>
      <c r="C1571" s="359">
        <v>5.0999999999999996</v>
      </c>
      <c r="D1571" s="359"/>
      <c r="E1571" s="359" t="s">
        <v>2631</v>
      </c>
      <c r="F1571" s="360">
        <v>5.0999999999999996</v>
      </c>
    </row>
    <row r="1572" spans="2:6" ht="14">
      <c r="B1572" s="358" t="s">
        <v>2632</v>
      </c>
      <c r="C1572" s="359">
        <v>5.0999999999999996</v>
      </c>
      <c r="D1572" s="359"/>
      <c r="E1572" s="359" t="s">
        <v>2632</v>
      </c>
      <c r="F1572" s="360">
        <v>5.0999999999999996</v>
      </c>
    </row>
    <row r="1573" spans="2:6" ht="14">
      <c r="B1573" s="358" t="s">
        <v>2633</v>
      </c>
      <c r="C1573" s="359">
        <v>5.0999999999999996</v>
      </c>
      <c r="D1573" s="359"/>
      <c r="E1573" s="359" t="s">
        <v>2633</v>
      </c>
      <c r="F1573" s="360">
        <v>5.0999999999999996</v>
      </c>
    </row>
    <row r="1574" spans="2:6" ht="14">
      <c r="B1574" s="358" t="s">
        <v>2634</v>
      </c>
      <c r="C1574" s="359">
        <v>5.0999999999999996</v>
      </c>
      <c r="D1574" s="359"/>
      <c r="E1574" s="359" t="s">
        <v>2634</v>
      </c>
      <c r="F1574" s="360">
        <v>5.0999999999999996</v>
      </c>
    </row>
    <row r="1575" spans="2:6" ht="14">
      <c r="B1575" s="358" t="s">
        <v>2635</v>
      </c>
      <c r="C1575" s="359">
        <v>5.0999999999999996</v>
      </c>
      <c r="D1575" s="359"/>
      <c r="E1575" s="359" t="s">
        <v>2635</v>
      </c>
      <c r="F1575" s="360">
        <v>5.0999999999999996</v>
      </c>
    </row>
    <row r="1576" spans="2:6" ht="14">
      <c r="B1576" s="358" t="s">
        <v>2636</v>
      </c>
      <c r="C1576" s="359">
        <v>5.0999999999999996</v>
      </c>
      <c r="D1576" s="359"/>
      <c r="E1576" s="359" t="s">
        <v>2636</v>
      </c>
      <c r="F1576" s="360">
        <v>5.0999999999999996</v>
      </c>
    </row>
    <row r="1577" spans="2:6" ht="14">
      <c r="B1577" s="358" t="s">
        <v>2637</v>
      </c>
      <c r="C1577" s="359">
        <v>5.0999999999999996</v>
      </c>
      <c r="D1577" s="359"/>
      <c r="E1577" s="359" t="s">
        <v>2637</v>
      </c>
      <c r="F1577" s="360">
        <v>5.0999999999999996</v>
      </c>
    </row>
    <row r="1578" spans="2:6" ht="14">
      <c r="B1578" s="358" t="s">
        <v>2638</v>
      </c>
      <c r="C1578" s="359">
        <v>5.0999999999999996</v>
      </c>
      <c r="D1578" s="359"/>
      <c r="E1578" s="359" t="s">
        <v>2638</v>
      </c>
      <c r="F1578" s="360">
        <v>5.0999999999999996</v>
      </c>
    </row>
    <row r="1579" spans="2:6" ht="14">
      <c r="B1579" s="358" t="s">
        <v>2639</v>
      </c>
      <c r="C1579" s="359">
        <v>5.0999999999999996</v>
      </c>
      <c r="D1579" s="359"/>
      <c r="E1579" s="359" t="s">
        <v>2639</v>
      </c>
      <c r="F1579" s="360">
        <v>5.0999999999999996</v>
      </c>
    </row>
    <row r="1580" spans="2:6" ht="14">
      <c r="B1580" s="358" t="s">
        <v>2640</v>
      </c>
      <c r="C1580" s="359">
        <v>5.0999999999999996</v>
      </c>
      <c r="D1580" s="359"/>
      <c r="E1580" s="359" t="s">
        <v>2640</v>
      </c>
      <c r="F1580" s="360">
        <v>5.0999999999999996</v>
      </c>
    </row>
    <row r="1581" spans="2:6" ht="14">
      <c r="B1581" s="358" t="s">
        <v>2641</v>
      </c>
      <c r="C1581" s="359">
        <v>5.0999999999999996</v>
      </c>
      <c r="D1581" s="359"/>
      <c r="E1581" s="359" t="s">
        <v>2641</v>
      </c>
      <c r="F1581" s="360">
        <v>5.0999999999999996</v>
      </c>
    </row>
    <row r="1582" spans="2:6" ht="14">
      <c r="B1582" s="358" t="s">
        <v>1876</v>
      </c>
      <c r="C1582" s="359">
        <v>5</v>
      </c>
      <c r="D1582" s="359"/>
      <c r="E1582" s="359" t="s">
        <v>1876</v>
      </c>
      <c r="F1582" s="360">
        <v>5</v>
      </c>
    </row>
    <row r="1583" spans="2:6" ht="14">
      <c r="B1583" s="358" t="s">
        <v>2012</v>
      </c>
      <c r="C1583" s="359">
        <v>5</v>
      </c>
      <c r="D1583" s="359"/>
      <c r="E1583" s="359" t="s">
        <v>2012</v>
      </c>
      <c r="F1583" s="360">
        <v>5</v>
      </c>
    </row>
    <row r="1584" spans="2:6" ht="14">
      <c r="B1584" s="358" t="s">
        <v>1879</v>
      </c>
      <c r="C1584" s="359">
        <v>5</v>
      </c>
      <c r="D1584" s="359"/>
      <c r="E1584" s="359" t="s">
        <v>1879</v>
      </c>
      <c r="F1584" s="360">
        <v>5</v>
      </c>
    </row>
    <row r="1585" spans="2:6" ht="14">
      <c r="B1585" s="358" t="s">
        <v>1973</v>
      </c>
      <c r="C1585" s="359">
        <v>5</v>
      </c>
      <c r="D1585" s="359"/>
      <c r="E1585" s="359" t="s">
        <v>1973</v>
      </c>
      <c r="F1585" s="360">
        <v>5</v>
      </c>
    </row>
    <row r="1586" spans="2:6" ht="14">
      <c r="B1586" s="358" t="s">
        <v>2304</v>
      </c>
      <c r="C1586" s="359">
        <v>5</v>
      </c>
      <c r="D1586" s="359"/>
      <c r="E1586" s="359" t="s">
        <v>2304</v>
      </c>
      <c r="F1586" s="360">
        <v>5</v>
      </c>
    </row>
    <row r="1587" spans="2:6" ht="14">
      <c r="B1587" s="358" t="s">
        <v>2020</v>
      </c>
      <c r="C1587" s="359">
        <v>5</v>
      </c>
      <c r="D1587" s="359"/>
      <c r="E1587" s="359" t="s">
        <v>2020</v>
      </c>
      <c r="F1587" s="360">
        <v>5</v>
      </c>
    </row>
    <row r="1588" spans="2:6" ht="14">
      <c r="B1588" s="358" t="s">
        <v>1975</v>
      </c>
      <c r="C1588" s="359">
        <v>5</v>
      </c>
      <c r="D1588" s="359"/>
      <c r="E1588" s="359" t="s">
        <v>1975</v>
      </c>
      <c r="F1588" s="360">
        <v>5</v>
      </c>
    </row>
    <row r="1589" spans="2:6" ht="14">
      <c r="B1589" s="358" t="s">
        <v>1706</v>
      </c>
      <c r="C1589" s="359">
        <v>5</v>
      </c>
      <c r="D1589" s="359"/>
      <c r="E1589" s="359" t="s">
        <v>1706</v>
      </c>
      <c r="F1589" s="360">
        <v>5</v>
      </c>
    </row>
    <row r="1590" spans="2:6" ht="14">
      <c r="B1590" s="358" t="s">
        <v>2073</v>
      </c>
      <c r="C1590" s="359">
        <v>5</v>
      </c>
      <c r="D1590" s="359"/>
      <c r="E1590" s="359" t="s">
        <v>2073</v>
      </c>
      <c r="F1590" s="360">
        <v>5</v>
      </c>
    </row>
    <row r="1591" spans="2:6" ht="14">
      <c r="B1591" s="358" t="s">
        <v>2642</v>
      </c>
      <c r="C1591" s="359">
        <v>5</v>
      </c>
      <c r="D1591" s="359"/>
      <c r="E1591" s="359" t="s">
        <v>2642</v>
      </c>
      <c r="F1591" s="360">
        <v>5</v>
      </c>
    </row>
    <row r="1592" spans="2:6" ht="14">
      <c r="B1592" s="358" t="s">
        <v>2169</v>
      </c>
      <c r="C1592" s="359">
        <v>5</v>
      </c>
      <c r="D1592" s="359"/>
      <c r="E1592" s="359" t="s">
        <v>2169</v>
      </c>
      <c r="F1592" s="360">
        <v>5</v>
      </c>
    </row>
    <row r="1593" spans="2:6" ht="14">
      <c r="B1593" s="358" t="s">
        <v>1780</v>
      </c>
      <c r="C1593" s="359">
        <v>5</v>
      </c>
      <c r="D1593" s="359"/>
      <c r="E1593" s="359" t="s">
        <v>1780</v>
      </c>
      <c r="F1593" s="360">
        <v>5</v>
      </c>
    </row>
    <row r="1594" spans="2:6" ht="14">
      <c r="B1594" s="358" t="s">
        <v>2160</v>
      </c>
      <c r="C1594" s="359">
        <v>5</v>
      </c>
      <c r="D1594" s="359"/>
      <c r="E1594" s="359" t="s">
        <v>2160</v>
      </c>
      <c r="F1594" s="360">
        <v>5</v>
      </c>
    </row>
    <row r="1595" spans="2:6" ht="14">
      <c r="B1595" s="358" t="s">
        <v>543</v>
      </c>
      <c r="C1595" s="359">
        <v>5</v>
      </c>
      <c r="D1595" s="359"/>
      <c r="E1595" s="359" t="s">
        <v>543</v>
      </c>
      <c r="F1595" s="360">
        <v>5</v>
      </c>
    </row>
    <row r="1596" spans="2:6" ht="14">
      <c r="B1596" s="358" t="s">
        <v>2216</v>
      </c>
      <c r="C1596" s="359">
        <v>5</v>
      </c>
      <c r="D1596" s="359"/>
      <c r="E1596" s="359" t="s">
        <v>2216</v>
      </c>
      <c r="F1596" s="360">
        <v>5</v>
      </c>
    </row>
    <row r="1597" spans="2:6" ht="14">
      <c r="B1597" s="358" t="s">
        <v>2283</v>
      </c>
      <c r="C1597" s="359">
        <v>5</v>
      </c>
      <c r="D1597" s="359"/>
      <c r="E1597" s="359" t="s">
        <v>2283</v>
      </c>
      <c r="F1597" s="360">
        <v>5</v>
      </c>
    </row>
    <row r="1598" spans="2:6" ht="14">
      <c r="B1598" s="358" t="s">
        <v>2080</v>
      </c>
      <c r="C1598" s="359">
        <v>5</v>
      </c>
      <c r="D1598" s="359"/>
      <c r="E1598" s="359" t="s">
        <v>2080</v>
      </c>
      <c r="F1598" s="360">
        <v>5</v>
      </c>
    </row>
    <row r="1599" spans="2:6" ht="14">
      <c r="B1599" s="358" t="s">
        <v>1839</v>
      </c>
      <c r="C1599" s="359">
        <v>5</v>
      </c>
      <c r="D1599" s="359"/>
      <c r="E1599" s="359" t="s">
        <v>1839</v>
      </c>
      <c r="F1599" s="360">
        <v>5</v>
      </c>
    </row>
    <row r="1600" spans="2:6" ht="14">
      <c r="B1600" s="358" t="s">
        <v>2643</v>
      </c>
      <c r="C1600" s="359">
        <v>5</v>
      </c>
      <c r="D1600" s="359"/>
      <c r="E1600" s="359" t="s">
        <v>2643</v>
      </c>
      <c r="F1600" s="360">
        <v>5</v>
      </c>
    </row>
    <row r="1601" spans="2:6" ht="14">
      <c r="B1601" s="358" t="s">
        <v>2644</v>
      </c>
      <c r="C1601" s="359">
        <v>5</v>
      </c>
      <c r="D1601" s="359"/>
      <c r="E1601" s="359" t="s">
        <v>2644</v>
      </c>
      <c r="F1601" s="360">
        <v>5</v>
      </c>
    </row>
    <row r="1602" spans="2:6" ht="14">
      <c r="B1602" s="358" t="s">
        <v>2645</v>
      </c>
      <c r="C1602" s="359">
        <v>5</v>
      </c>
      <c r="D1602" s="359"/>
      <c r="E1602" s="359" t="s">
        <v>2645</v>
      </c>
      <c r="F1602" s="360">
        <v>5</v>
      </c>
    </row>
    <row r="1603" spans="2:6" ht="14">
      <c r="B1603" s="358" t="s">
        <v>2646</v>
      </c>
      <c r="C1603" s="359">
        <v>5</v>
      </c>
      <c r="D1603" s="359"/>
      <c r="E1603" s="359" t="s">
        <v>2646</v>
      </c>
      <c r="F1603" s="360">
        <v>5</v>
      </c>
    </row>
    <row r="1604" spans="2:6" ht="14">
      <c r="B1604" s="358" t="s">
        <v>2647</v>
      </c>
      <c r="C1604" s="359">
        <v>5</v>
      </c>
      <c r="D1604" s="359"/>
      <c r="E1604" s="359" t="s">
        <v>2647</v>
      </c>
      <c r="F1604" s="360">
        <v>5</v>
      </c>
    </row>
    <row r="1605" spans="2:6" ht="14">
      <c r="B1605" s="358" t="s">
        <v>2648</v>
      </c>
      <c r="C1605" s="359">
        <v>5</v>
      </c>
      <c r="D1605" s="359"/>
      <c r="E1605" s="359" t="s">
        <v>2648</v>
      </c>
      <c r="F1605" s="360">
        <v>5</v>
      </c>
    </row>
    <row r="1606" spans="2:6" ht="14">
      <c r="B1606" s="358" t="s">
        <v>2649</v>
      </c>
      <c r="C1606" s="359">
        <v>5</v>
      </c>
      <c r="D1606" s="359"/>
      <c r="E1606" s="359" t="s">
        <v>2649</v>
      </c>
      <c r="F1606" s="360">
        <v>5</v>
      </c>
    </row>
    <row r="1607" spans="2:6" ht="14">
      <c r="B1607" s="358" t="s">
        <v>2650</v>
      </c>
      <c r="C1607" s="359">
        <v>5</v>
      </c>
      <c r="D1607" s="359"/>
      <c r="E1607" s="359" t="s">
        <v>2650</v>
      </c>
      <c r="F1607" s="360">
        <v>5</v>
      </c>
    </row>
    <row r="1608" spans="2:6" ht="14">
      <c r="B1608" s="358" t="s">
        <v>2651</v>
      </c>
      <c r="C1608" s="359">
        <v>5</v>
      </c>
      <c r="D1608" s="359"/>
      <c r="E1608" s="359" t="s">
        <v>2651</v>
      </c>
      <c r="F1608" s="360">
        <v>5</v>
      </c>
    </row>
    <row r="1609" spans="2:6" ht="14">
      <c r="B1609" s="358" t="s">
        <v>2652</v>
      </c>
      <c r="C1609" s="359">
        <v>5</v>
      </c>
      <c r="D1609" s="359"/>
      <c r="E1609" s="359" t="s">
        <v>2652</v>
      </c>
      <c r="F1609" s="360">
        <v>5</v>
      </c>
    </row>
    <row r="1610" spans="2:6" ht="14">
      <c r="B1610" s="358" t="s">
        <v>2653</v>
      </c>
      <c r="C1610" s="359">
        <v>5</v>
      </c>
      <c r="D1610" s="359"/>
      <c r="E1610" s="359" t="s">
        <v>2653</v>
      </c>
      <c r="F1610" s="360">
        <v>5</v>
      </c>
    </row>
    <row r="1611" spans="2:6" ht="14">
      <c r="B1611" s="358" t="s">
        <v>2654</v>
      </c>
      <c r="C1611" s="359">
        <v>5</v>
      </c>
      <c r="D1611" s="359"/>
      <c r="E1611" s="359" t="s">
        <v>2654</v>
      </c>
      <c r="F1611" s="360">
        <v>5</v>
      </c>
    </row>
    <row r="1612" spans="2:6" ht="14">
      <c r="B1612" s="358" t="s">
        <v>2655</v>
      </c>
      <c r="C1612" s="359">
        <v>5</v>
      </c>
      <c r="D1612" s="359"/>
      <c r="E1612" s="359" t="s">
        <v>2655</v>
      </c>
      <c r="F1612" s="360">
        <v>5</v>
      </c>
    </row>
    <row r="1613" spans="2:6" ht="14">
      <c r="B1613" s="358" t="s">
        <v>2656</v>
      </c>
      <c r="C1613" s="359">
        <v>5</v>
      </c>
      <c r="D1613" s="359"/>
      <c r="E1613" s="359" t="s">
        <v>2656</v>
      </c>
      <c r="F1613" s="360">
        <v>5</v>
      </c>
    </row>
    <row r="1614" spans="2:6" ht="14">
      <c r="B1614" s="358" t="s">
        <v>2657</v>
      </c>
      <c r="C1614" s="359">
        <v>5</v>
      </c>
      <c r="D1614" s="359"/>
      <c r="E1614" s="359" t="s">
        <v>2657</v>
      </c>
      <c r="F1614" s="360">
        <v>5</v>
      </c>
    </row>
    <row r="1615" spans="2:6" ht="14">
      <c r="B1615" s="358" t="s">
        <v>2658</v>
      </c>
      <c r="C1615" s="359">
        <v>5</v>
      </c>
      <c r="D1615" s="359"/>
      <c r="E1615" s="359" t="s">
        <v>2658</v>
      </c>
      <c r="F1615" s="360">
        <v>5</v>
      </c>
    </row>
    <row r="1616" spans="2:6" ht="14">
      <c r="B1616" s="358" t="s">
        <v>2659</v>
      </c>
      <c r="C1616" s="359">
        <v>5</v>
      </c>
      <c r="D1616" s="359"/>
      <c r="E1616" s="359" t="s">
        <v>2659</v>
      </c>
      <c r="F1616" s="360">
        <v>5</v>
      </c>
    </row>
    <row r="1617" spans="2:6" ht="14">
      <c r="B1617" s="358" t="s">
        <v>2253</v>
      </c>
      <c r="C1617" s="359">
        <v>4.9000000000000004</v>
      </c>
      <c r="D1617" s="359"/>
      <c r="E1617" s="359" t="s">
        <v>2253</v>
      </c>
      <c r="F1617" s="360">
        <v>4.9000000000000004</v>
      </c>
    </row>
    <row r="1618" spans="2:6" ht="14">
      <c r="B1618" s="358" t="s">
        <v>2049</v>
      </c>
      <c r="C1618" s="359">
        <v>4.9000000000000004</v>
      </c>
      <c r="D1618" s="359"/>
      <c r="E1618" s="359" t="s">
        <v>2049</v>
      </c>
      <c r="F1618" s="360">
        <v>4.9000000000000004</v>
      </c>
    </row>
    <row r="1619" spans="2:6" ht="14">
      <c r="B1619" s="358" t="s">
        <v>2131</v>
      </c>
      <c r="C1619" s="359">
        <v>4.9000000000000004</v>
      </c>
      <c r="D1619" s="359"/>
      <c r="E1619" s="359" t="s">
        <v>2131</v>
      </c>
      <c r="F1619" s="360">
        <v>4.9000000000000004</v>
      </c>
    </row>
    <row r="1620" spans="2:6" ht="14">
      <c r="B1620" s="358" t="s">
        <v>2224</v>
      </c>
      <c r="C1620" s="359">
        <v>4.9000000000000004</v>
      </c>
      <c r="D1620" s="359"/>
      <c r="E1620" s="359" t="s">
        <v>2224</v>
      </c>
      <c r="F1620" s="360">
        <v>4.9000000000000004</v>
      </c>
    </row>
    <row r="1621" spans="2:6" ht="14">
      <c r="B1621" s="358" t="s">
        <v>2155</v>
      </c>
      <c r="C1621" s="359">
        <v>4.9000000000000004</v>
      </c>
      <c r="D1621" s="359"/>
      <c r="E1621" s="359" t="s">
        <v>2155</v>
      </c>
      <c r="F1621" s="360">
        <v>4.9000000000000004</v>
      </c>
    </row>
    <row r="1622" spans="2:6" ht="14">
      <c r="B1622" s="358" t="s">
        <v>2243</v>
      </c>
      <c r="C1622" s="359">
        <v>4.9000000000000004</v>
      </c>
      <c r="D1622" s="359"/>
      <c r="E1622" s="359" t="s">
        <v>2243</v>
      </c>
      <c r="F1622" s="360">
        <v>4.9000000000000004</v>
      </c>
    </row>
    <row r="1623" spans="2:6" ht="14">
      <c r="B1623" s="358" t="s">
        <v>2281</v>
      </c>
      <c r="C1623" s="359">
        <v>4.9000000000000004</v>
      </c>
      <c r="D1623" s="359"/>
      <c r="E1623" s="359" t="s">
        <v>2281</v>
      </c>
      <c r="F1623" s="360">
        <v>4.9000000000000004</v>
      </c>
    </row>
    <row r="1624" spans="2:6" ht="14">
      <c r="B1624" s="358" t="s">
        <v>2256</v>
      </c>
      <c r="C1624" s="359">
        <v>4.9000000000000004</v>
      </c>
      <c r="D1624" s="359"/>
      <c r="E1624" s="359" t="s">
        <v>2256</v>
      </c>
      <c r="F1624" s="360">
        <v>4.9000000000000004</v>
      </c>
    </row>
    <row r="1625" spans="2:6" ht="14">
      <c r="B1625" s="358" t="s">
        <v>1739</v>
      </c>
      <c r="C1625" s="359">
        <v>4.9000000000000004</v>
      </c>
      <c r="D1625" s="359"/>
      <c r="E1625" s="359" t="s">
        <v>1739</v>
      </c>
      <c r="F1625" s="360">
        <v>4.9000000000000004</v>
      </c>
    </row>
    <row r="1626" spans="2:6" ht="14">
      <c r="B1626" s="358" t="s">
        <v>2075</v>
      </c>
      <c r="C1626" s="359">
        <v>4.9000000000000004</v>
      </c>
      <c r="D1626" s="359"/>
      <c r="E1626" s="359" t="s">
        <v>2075</v>
      </c>
      <c r="F1626" s="360">
        <v>4.9000000000000004</v>
      </c>
    </row>
    <row r="1627" spans="2:6" ht="14">
      <c r="B1627" s="358" t="s">
        <v>674</v>
      </c>
      <c r="C1627" s="359">
        <v>4.9000000000000004</v>
      </c>
      <c r="D1627" s="359"/>
      <c r="E1627" s="359" t="s">
        <v>674</v>
      </c>
      <c r="F1627" s="360">
        <v>4.9000000000000004</v>
      </c>
    </row>
    <row r="1628" spans="2:6" ht="14">
      <c r="B1628" s="358" t="s">
        <v>2028</v>
      </c>
      <c r="C1628" s="359">
        <v>4.9000000000000004</v>
      </c>
      <c r="D1628" s="359"/>
      <c r="E1628" s="359" t="s">
        <v>2028</v>
      </c>
      <c r="F1628" s="360">
        <v>4.9000000000000004</v>
      </c>
    </row>
    <row r="1629" spans="2:6" ht="14">
      <c r="B1629" s="358" t="s">
        <v>1907</v>
      </c>
      <c r="C1629" s="359">
        <v>4.9000000000000004</v>
      </c>
      <c r="D1629" s="359"/>
      <c r="E1629" s="359" t="s">
        <v>1907</v>
      </c>
      <c r="F1629" s="360">
        <v>4.9000000000000004</v>
      </c>
    </row>
    <row r="1630" spans="2:6" ht="14">
      <c r="B1630" s="358" t="s">
        <v>1957</v>
      </c>
      <c r="C1630" s="359">
        <v>4.9000000000000004</v>
      </c>
      <c r="D1630" s="359"/>
      <c r="E1630" s="359" t="s">
        <v>1957</v>
      </c>
      <c r="F1630" s="360">
        <v>4.9000000000000004</v>
      </c>
    </row>
    <row r="1631" spans="2:6" ht="14">
      <c r="B1631" s="358" t="s">
        <v>2001</v>
      </c>
      <c r="C1631" s="359">
        <v>4.9000000000000004</v>
      </c>
      <c r="D1631" s="359"/>
      <c r="E1631" s="359" t="s">
        <v>2001</v>
      </c>
      <c r="F1631" s="360">
        <v>4.9000000000000004</v>
      </c>
    </row>
    <row r="1632" spans="2:6" ht="14">
      <c r="B1632" s="358" t="s">
        <v>1695</v>
      </c>
      <c r="C1632" s="359">
        <v>4.9000000000000004</v>
      </c>
      <c r="D1632" s="359"/>
      <c r="E1632" s="359" t="s">
        <v>1695</v>
      </c>
      <c r="F1632" s="360">
        <v>4.9000000000000004</v>
      </c>
    </row>
    <row r="1633" spans="2:6" ht="14">
      <c r="B1633" s="358" t="s">
        <v>1713</v>
      </c>
      <c r="C1633" s="359">
        <v>4.9000000000000004</v>
      </c>
      <c r="D1633" s="359"/>
      <c r="E1633" s="359" t="s">
        <v>1713</v>
      </c>
      <c r="F1633" s="360">
        <v>4.9000000000000004</v>
      </c>
    </row>
    <row r="1634" spans="2:6" ht="14">
      <c r="B1634" s="358" t="s">
        <v>2660</v>
      </c>
      <c r="C1634" s="359">
        <v>4.9000000000000004</v>
      </c>
      <c r="D1634" s="359"/>
      <c r="E1634" s="359" t="s">
        <v>2660</v>
      </c>
      <c r="F1634" s="360">
        <v>4.9000000000000004</v>
      </c>
    </row>
    <row r="1635" spans="2:6" ht="14">
      <c r="B1635" s="358" t="s">
        <v>2661</v>
      </c>
      <c r="C1635" s="359">
        <v>4.9000000000000004</v>
      </c>
      <c r="D1635" s="359"/>
      <c r="E1635" s="359" t="s">
        <v>2661</v>
      </c>
      <c r="F1635" s="360">
        <v>4.9000000000000004</v>
      </c>
    </row>
    <row r="1636" spans="2:6" ht="14">
      <c r="B1636" s="358" t="s">
        <v>2662</v>
      </c>
      <c r="C1636" s="359">
        <v>4.9000000000000004</v>
      </c>
      <c r="D1636" s="359"/>
      <c r="E1636" s="359" t="s">
        <v>2662</v>
      </c>
      <c r="F1636" s="360">
        <v>4.9000000000000004</v>
      </c>
    </row>
    <row r="1637" spans="2:6" ht="14">
      <c r="B1637" s="358" t="s">
        <v>2663</v>
      </c>
      <c r="C1637" s="359">
        <v>4.9000000000000004</v>
      </c>
      <c r="D1637" s="359"/>
      <c r="E1637" s="359" t="s">
        <v>2663</v>
      </c>
      <c r="F1637" s="360">
        <v>4.9000000000000004</v>
      </c>
    </row>
    <row r="1638" spans="2:6" ht="14">
      <c r="B1638" s="358" t="s">
        <v>2664</v>
      </c>
      <c r="C1638" s="359">
        <v>4.9000000000000004</v>
      </c>
      <c r="D1638" s="359"/>
      <c r="E1638" s="359" t="s">
        <v>2664</v>
      </c>
      <c r="F1638" s="360">
        <v>4.9000000000000004</v>
      </c>
    </row>
    <row r="1639" spans="2:6" ht="14">
      <c r="B1639" s="358" t="s">
        <v>2665</v>
      </c>
      <c r="C1639" s="359">
        <v>4.9000000000000004</v>
      </c>
      <c r="D1639" s="359"/>
      <c r="E1639" s="359" t="s">
        <v>2665</v>
      </c>
      <c r="F1639" s="360">
        <v>4.9000000000000004</v>
      </c>
    </row>
    <row r="1640" spans="2:6" ht="14">
      <c r="B1640" s="358" t="s">
        <v>2666</v>
      </c>
      <c r="C1640" s="359">
        <v>4.9000000000000004</v>
      </c>
      <c r="D1640" s="359"/>
      <c r="E1640" s="359" t="s">
        <v>2666</v>
      </c>
      <c r="F1640" s="360">
        <v>4.9000000000000004</v>
      </c>
    </row>
    <row r="1641" spans="2:6" ht="14">
      <c r="B1641" s="358" t="s">
        <v>2667</v>
      </c>
      <c r="C1641" s="359">
        <v>4.9000000000000004</v>
      </c>
      <c r="D1641" s="359"/>
      <c r="E1641" s="359" t="s">
        <v>2667</v>
      </c>
      <c r="F1641" s="360">
        <v>4.9000000000000004</v>
      </c>
    </row>
    <row r="1642" spans="2:6" ht="14">
      <c r="B1642" s="358" t="s">
        <v>2668</v>
      </c>
      <c r="C1642" s="359">
        <v>4.9000000000000004</v>
      </c>
      <c r="D1642" s="359"/>
      <c r="E1642" s="359" t="s">
        <v>2668</v>
      </c>
      <c r="F1642" s="360">
        <v>4.9000000000000004</v>
      </c>
    </row>
    <row r="1643" spans="2:6" ht="14">
      <c r="B1643" s="358" t="s">
        <v>2669</v>
      </c>
      <c r="C1643" s="359">
        <v>4.9000000000000004</v>
      </c>
      <c r="D1643" s="359"/>
      <c r="E1643" s="359" t="s">
        <v>2669</v>
      </c>
      <c r="F1643" s="360">
        <v>4.9000000000000004</v>
      </c>
    </row>
    <row r="1644" spans="2:6" ht="14">
      <c r="B1644" s="358" t="s">
        <v>2670</v>
      </c>
      <c r="C1644" s="359">
        <v>4.9000000000000004</v>
      </c>
      <c r="D1644" s="359"/>
      <c r="E1644" s="359" t="s">
        <v>2670</v>
      </c>
      <c r="F1644" s="360">
        <v>4.9000000000000004</v>
      </c>
    </row>
    <row r="1645" spans="2:6" ht="14">
      <c r="B1645" s="358" t="s">
        <v>2671</v>
      </c>
      <c r="C1645" s="359">
        <v>4.9000000000000004</v>
      </c>
      <c r="D1645" s="359"/>
      <c r="E1645" s="359" t="s">
        <v>2671</v>
      </c>
      <c r="F1645" s="360">
        <v>4.9000000000000004</v>
      </c>
    </row>
    <row r="1646" spans="2:6" ht="14">
      <c r="B1646" s="358" t="s">
        <v>2672</v>
      </c>
      <c r="C1646" s="359">
        <v>4.9000000000000004</v>
      </c>
      <c r="D1646" s="359"/>
      <c r="E1646" s="359" t="s">
        <v>2672</v>
      </c>
      <c r="F1646" s="360">
        <v>4.9000000000000004</v>
      </c>
    </row>
    <row r="1647" spans="2:6" ht="14">
      <c r="B1647" s="358" t="s">
        <v>2673</v>
      </c>
      <c r="C1647" s="359">
        <v>4.9000000000000004</v>
      </c>
      <c r="D1647" s="359"/>
      <c r="E1647" s="359" t="s">
        <v>2673</v>
      </c>
      <c r="F1647" s="360">
        <v>4.9000000000000004</v>
      </c>
    </row>
    <row r="1648" spans="2:6" ht="14">
      <c r="B1648" s="358" t="s">
        <v>2674</v>
      </c>
      <c r="C1648" s="359">
        <v>4.9000000000000004</v>
      </c>
      <c r="D1648" s="359"/>
      <c r="E1648" s="359" t="s">
        <v>2674</v>
      </c>
      <c r="F1648" s="360">
        <v>4.9000000000000004</v>
      </c>
    </row>
    <row r="1649" spans="2:6" ht="14">
      <c r="B1649" s="358" t="s">
        <v>2675</v>
      </c>
      <c r="C1649" s="359">
        <v>4.9000000000000004</v>
      </c>
      <c r="D1649" s="359"/>
      <c r="E1649" s="359" t="s">
        <v>2675</v>
      </c>
      <c r="F1649" s="360">
        <v>4.9000000000000004</v>
      </c>
    </row>
    <row r="1650" spans="2:6" ht="14">
      <c r="B1650" s="358" t="s">
        <v>2676</v>
      </c>
      <c r="C1650" s="359">
        <v>4.9000000000000004</v>
      </c>
      <c r="D1650" s="359"/>
      <c r="E1650" s="359" t="s">
        <v>2676</v>
      </c>
      <c r="F1650" s="360">
        <v>4.9000000000000004</v>
      </c>
    </row>
    <row r="1651" spans="2:6" ht="14">
      <c r="B1651" s="358" t="s">
        <v>2125</v>
      </c>
      <c r="C1651" s="359">
        <v>4.8</v>
      </c>
      <c r="D1651" s="359"/>
      <c r="E1651" s="359" t="s">
        <v>2125</v>
      </c>
      <c r="F1651" s="360">
        <v>4.8</v>
      </c>
    </row>
    <row r="1652" spans="2:6" ht="14">
      <c r="B1652" s="358" t="s">
        <v>697</v>
      </c>
      <c r="C1652" s="359">
        <v>4.8</v>
      </c>
      <c r="D1652" s="359"/>
      <c r="E1652" s="359" t="s">
        <v>697</v>
      </c>
      <c r="F1652" s="360">
        <v>4.8</v>
      </c>
    </row>
    <row r="1653" spans="2:6" ht="14">
      <c r="B1653" s="358" t="s">
        <v>2068</v>
      </c>
      <c r="C1653" s="359">
        <v>4.8</v>
      </c>
      <c r="D1653" s="359"/>
      <c r="E1653" s="359" t="s">
        <v>2068</v>
      </c>
      <c r="F1653" s="360">
        <v>4.8</v>
      </c>
    </row>
    <row r="1654" spans="2:6" ht="14">
      <c r="B1654" s="358" t="s">
        <v>2236</v>
      </c>
      <c r="C1654" s="359">
        <v>4.8</v>
      </c>
      <c r="D1654" s="359"/>
      <c r="E1654" s="359" t="s">
        <v>2236</v>
      </c>
      <c r="F1654" s="360">
        <v>4.8</v>
      </c>
    </row>
    <row r="1655" spans="2:6" ht="14">
      <c r="B1655" s="358" t="s">
        <v>1944</v>
      </c>
      <c r="C1655" s="359">
        <v>4.8</v>
      </c>
      <c r="D1655" s="359"/>
      <c r="E1655" s="359" t="s">
        <v>1944</v>
      </c>
      <c r="F1655" s="360">
        <v>4.8</v>
      </c>
    </row>
    <row r="1656" spans="2:6" ht="14">
      <c r="B1656" s="358" t="s">
        <v>2016</v>
      </c>
      <c r="C1656" s="359">
        <v>4.8</v>
      </c>
      <c r="D1656" s="359"/>
      <c r="E1656" s="359" t="s">
        <v>2016</v>
      </c>
      <c r="F1656" s="360">
        <v>4.8</v>
      </c>
    </row>
    <row r="1657" spans="2:6" ht="14">
      <c r="B1657" s="358" t="s">
        <v>1947</v>
      </c>
      <c r="C1657" s="359">
        <v>4.8</v>
      </c>
      <c r="D1657" s="359"/>
      <c r="E1657" s="359" t="s">
        <v>1947</v>
      </c>
      <c r="F1657" s="360">
        <v>4.8</v>
      </c>
    </row>
    <row r="1658" spans="2:6" ht="14">
      <c r="B1658" s="358" t="s">
        <v>2317</v>
      </c>
      <c r="C1658" s="359">
        <v>4.8</v>
      </c>
      <c r="D1658" s="359"/>
      <c r="E1658" s="359" t="s">
        <v>2317</v>
      </c>
      <c r="F1658" s="360">
        <v>4.8</v>
      </c>
    </row>
    <row r="1659" spans="2:6" ht="14">
      <c r="B1659" s="358" t="s">
        <v>2090</v>
      </c>
      <c r="C1659" s="359">
        <v>4.8</v>
      </c>
      <c r="D1659" s="359"/>
      <c r="E1659" s="359" t="s">
        <v>2090</v>
      </c>
      <c r="F1659" s="360">
        <v>4.8</v>
      </c>
    </row>
    <row r="1660" spans="2:6" ht="14">
      <c r="B1660" s="358" t="s">
        <v>2206</v>
      </c>
      <c r="C1660" s="359">
        <v>4.8</v>
      </c>
      <c r="D1660" s="359"/>
      <c r="E1660" s="359" t="s">
        <v>2206</v>
      </c>
      <c r="F1660" s="360">
        <v>4.8</v>
      </c>
    </row>
    <row r="1661" spans="2:6" ht="14">
      <c r="B1661" s="358" t="s">
        <v>1826</v>
      </c>
      <c r="C1661" s="359">
        <v>4.8</v>
      </c>
      <c r="D1661" s="359"/>
      <c r="E1661" s="359" t="s">
        <v>1826</v>
      </c>
      <c r="F1661" s="360">
        <v>4.8</v>
      </c>
    </row>
    <row r="1662" spans="2:6" ht="14">
      <c r="B1662" s="358" t="s">
        <v>2117</v>
      </c>
      <c r="C1662" s="359">
        <v>4.8</v>
      </c>
      <c r="D1662" s="359"/>
      <c r="E1662" s="359" t="s">
        <v>2117</v>
      </c>
      <c r="F1662" s="360">
        <v>4.8</v>
      </c>
    </row>
    <row r="1663" spans="2:6" ht="14">
      <c r="B1663" s="358" t="s">
        <v>2179</v>
      </c>
      <c r="C1663" s="359">
        <v>4.8</v>
      </c>
      <c r="D1663" s="359"/>
      <c r="E1663" s="359" t="s">
        <v>2179</v>
      </c>
      <c r="F1663" s="360">
        <v>4.8</v>
      </c>
    </row>
    <row r="1664" spans="2:6" ht="14">
      <c r="B1664" s="358" t="s">
        <v>501</v>
      </c>
      <c r="C1664" s="359">
        <v>4.8</v>
      </c>
      <c r="D1664" s="359"/>
      <c r="E1664" s="359" t="s">
        <v>501</v>
      </c>
      <c r="F1664" s="360">
        <v>4.8</v>
      </c>
    </row>
    <row r="1665" spans="2:6" ht="14">
      <c r="B1665" s="358" t="s">
        <v>808</v>
      </c>
      <c r="C1665" s="359">
        <v>4.8</v>
      </c>
      <c r="D1665" s="359"/>
      <c r="E1665" s="359" t="s">
        <v>808</v>
      </c>
      <c r="F1665" s="360">
        <v>4.8</v>
      </c>
    </row>
    <row r="1666" spans="2:6" ht="14">
      <c r="B1666" s="358" t="s">
        <v>397</v>
      </c>
      <c r="C1666" s="359">
        <v>4.8</v>
      </c>
      <c r="D1666" s="359"/>
      <c r="E1666" s="359" t="s">
        <v>397</v>
      </c>
      <c r="F1666" s="360">
        <v>4.8</v>
      </c>
    </row>
    <row r="1667" spans="2:6" ht="14">
      <c r="B1667" s="358" t="s">
        <v>2147</v>
      </c>
      <c r="C1667" s="359">
        <v>4.8</v>
      </c>
      <c r="D1667" s="359"/>
      <c r="E1667" s="359" t="s">
        <v>2147</v>
      </c>
      <c r="F1667" s="360">
        <v>4.8</v>
      </c>
    </row>
    <row r="1668" spans="2:6" ht="14">
      <c r="B1668" s="358" t="s">
        <v>2383</v>
      </c>
      <c r="C1668" s="359">
        <v>4.8</v>
      </c>
      <c r="D1668" s="359"/>
      <c r="E1668" s="359" t="s">
        <v>2383</v>
      </c>
      <c r="F1668" s="360">
        <v>4.8</v>
      </c>
    </row>
    <row r="1669" spans="2:6" ht="14">
      <c r="B1669" s="358" t="s">
        <v>2231</v>
      </c>
      <c r="C1669" s="359">
        <v>4.8</v>
      </c>
      <c r="D1669" s="359"/>
      <c r="E1669" s="359" t="s">
        <v>2231</v>
      </c>
      <c r="F1669" s="360">
        <v>4.8</v>
      </c>
    </row>
    <row r="1670" spans="2:6" ht="14">
      <c r="B1670" s="358" t="s">
        <v>1811</v>
      </c>
      <c r="C1670" s="359">
        <v>4.8</v>
      </c>
      <c r="D1670" s="359"/>
      <c r="E1670" s="359" t="s">
        <v>1811</v>
      </c>
      <c r="F1670" s="360">
        <v>4.8</v>
      </c>
    </row>
    <row r="1671" spans="2:6" ht="14">
      <c r="B1671" s="358" t="s">
        <v>1959</v>
      </c>
      <c r="C1671" s="359">
        <v>4.8</v>
      </c>
      <c r="D1671" s="359"/>
      <c r="E1671" s="359" t="s">
        <v>1959</v>
      </c>
      <c r="F1671" s="360">
        <v>4.8</v>
      </c>
    </row>
    <row r="1672" spans="2:6" ht="14">
      <c r="B1672" s="358" t="s">
        <v>2086</v>
      </c>
      <c r="C1672" s="359">
        <v>4.8</v>
      </c>
      <c r="D1672" s="359"/>
      <c r="E1672" s="359" t="s">
        <v>2086</v>
      </c>
      <c r="F1672" s="360">
        <v>4.8</v>
      </c>
    </row>
    <row r="1673" spans="2:6" ht="14">
      <c r="B1673" s="358" t="s">
        <v>1915</v>
      </c>
      <c r="C1673" s="359">
        <v>4.8</v>
      </c>
      <c r="D1673" s="359"/>
      <c r="E1673" s="359" t="s">
        <v>1915</v>
      </c>
      <c r="F1673" s="360">
        <v>4.8</v>
      </c>
    </row>
    <row r="1674" spans="2:6" ht="14">
      <c r="B1674" s="358" t="s">
        <v>2677</v>
      </c>
      <c r="C1674" s="359">
        <v>4.8</v>
      </c>
      <c r="D1674" s="359"/>
      <c r="E1674" s="359" t="s">
        <v>2677</v>
      </c>
      <c r="F1674" s="360">
        <v>4.8</v>
      </c>
    </row>
    <row r="1675" spans="2:6" ht="14">
      <c r="B1675" s="358" t="s">
        <v>2678</v>
      </c>
      <c r="C1675" s="359">
        <v>4.8</v>
      </c>
      <c r="D1675" s="359"/>
      <c r="E1675" s="359" t="s">
        <v>2678</v>
      </c>
      <c r="F1675" s="360">
        <v>4.8</v>
      </c>
    </row>
    <row r="1676" spans="2:6" ht="14">
      <c r="B1676" s="358" t="s">
        <v>2679</v>
      </c>
      <c r="C1676" s="359">
        <v>4.8</v>
      </c>
      <c r="D1676" s="359"/>
      <c r="E1676" s="359" t="s">
        <v>2679</v>
      </c>
      <c r="F1676" s="360">
        <v>4.8</v>
      </c>
    </row>
    <row r="1677" spans="2:6" ht="14">
      <c r="B1677" s="358" t="s">
        <v>2680</v>
      </c>
      <c r="C1677" s="359">
        <v>4.8</v>
      </c>
      <c r="D1677" s="359"/>
      <c r="E1677" s="359" t="s">
        <v>2680</v>
      </c>
      <c r="F1677" s="360">
        <v>4.8</v>
      </c>
    </row>
    <row r="1678" spans="2:6" ht="14">
      <c r="B1678" s="358" t="s">
        <v>2681</v>
      </c>
      <c r="C1678" s="359">
        <v>4.8</v>
      </c>
      <c r="D1678" s="359"/>
      <c r="E1678" s="359" t="s">
        <v>2681</v>
      </c>
      <c r="F1678" s="360">
        <v>4.8</v>
      </c>
    </row>
    <row r="1679" spans="2:6" ht="14">
      <c r="B1679" s="358" t="s">
        <v>2682</v>
      </c>
      <c r="C1679" s="359">
        <v>4.8</v>
      </c>
      <c r="D1679" s="359"/>
      <c r="E1679" s="359" t="s">
        <v>2682</v>
      </c>
      <c r="F1679" s="360">
        <v>4.8</v>
      </c>
    </row>
    <row r="1680" spans="2:6" ht="14">
      <c r="B1680" s="358" t="s">
        <v>2683</v>
      </c>
      <c r="C1680" s="359">
        <v>4.8</v>
      </c>
      <c r="D1680" s="359"/>
      <c r="E1680" s="359" t="s">
        <v>2683</v>
      </c>
      <c r="F1680" s="360">
        <v>4.8</v>
      </c>
    </row>
    <row r="1681" spans="2:6" ht="14">
      <c r="B1681" s="358" t="s">
        <v>2277</v>
      </c>
      <c r="C1681" s="359">
        <v>4.7</v>
      </c>
      <c r="D1681" s="359"/>
      <c r="E1681" s="359" t="s">
        <v>2277</v>
      </c>
      <c r="F1681" s="360">
        <v>4.7</v>
      </c>
    </row>
    <row r="1682" spans="2:6" ht="14">
      <c r="B1682" s="358" t="s">
        <v>2684</v>
      </c>
      <c r="C1682" s="359">
        <v>4.7</v>
      </c>
      <c r="D1682" s="359"/>
      <c r="E1682" s="359" t="s">
        <v>2684</v>
      </c>
      <c r="F1682" s="360">
        <v>4.7</v>
      </c>
    </row>
    <row r="1683" spans="2:6" ht="14">
      <c r="B1683" s="358" t="s">
        <v>2070</v>
      </c>
      <c r="C1683" s="359">
        <v>4.7</v>
      </c>
      <c r="D1683" s="359"/>
      <c r="E1683" s="359" t="s">
        <v>2070</v>
      </c>
      <c r="F1683" s="360">
        <v>4.7</v>
      </c>
    </row>
    <row r="1684" spans="2:6" ht="14">
      <c r="B1684" s="358" t="s">
        <v>2071</v>
      </c>
      <c r="C1684" s="359">
        <v>4.7</v>
      </c>
      <c r="D1684" s="359"/>
      <c r="E1684" s="359" t="s">
        <v>2071</v>
      </c>
      <c r="F1684" s="360">
        <v>4.7</v>
      </c>
    </row>
    <row r="1685" spans="2:6" ht="14">
      <c r="B1685" s="358" t="s">
        <v>2039</v>
      </c>
      <c r="C1685" s="359">
        <v>4.7</v>
      </c>
      <c r="D1685" s="359"/>
      <c r="E1685" s="359" t="s">
        <v>2039</v>
      </c>
      <c r="F1685" s="360">
        <v>4.7</v>
      </c>
    </row>
    <row r="1686" spans="2:6" ht="14">
      <c r="B1686" s="358" t="s">
        <v>2246</v>
      </c>
      <c r="C1686" s="359">
        <v>4.7</v>
      </c>
      <c r="D1686" s="359"/>
      <c r="E1686" s="359" t="s">
        <v>2246</v>
      </c>
      <c r="F1686" s="360">
        <v>4.7</v>
      </c>
    </row>
    <row r="1687" spans="2:6" ht="14">
      <c r="B1687" s="358" t="s">
        <v>2022</v>
      </c>
      <c r="C1687" s="359">
        <v>4.7</v>
      </c>
      <c r="D1687" s="359"/>
      <c r="E1687" s="359" t="s">
        <v>2022</v>
      </c>
      <c r="F1687" s="360">
        <v>4.7</v>
      </c>
    </row>
    <row r="1688" spans="2:6" ht="14">
      <c r="B1688" s="358" t="s">
        <v>1949</v>
      </c>
      <c r="C1688" s="359">
        <v>4.7</v>
      </c>
      <c r="D1688" s="359"/>
      <c r="E1688" s="359" t="s">
        <v>1949</v>
      </c>
      <c r="F1688" s="360">
        <v>4.7</v>
      </c>
    </row>
    <row r="1689" spans="2:6" ht="14">
      <c r="B1689" s="358" t="s">
        <v>2685</v>
      </c>
      <c r="C1689" s="359">
        <v>4.7</v>
      </c>
      <c r="D1689" s="359"/>
      <c r="E1689" s="359" t="s">
        <v>2685</v>
      </c>
      <c r="F1689" s="360">
        <v>4.7</v>
      </c>
    </row>
    <row r="1690" spans="2:6" ht="14">
      <c r="B1690" s="358" t="s">
        <v>2686</v>
      </c>
      <c r="C1690" s="359">
        <v>4.7</v>
      </c>
      <c r="D1690" s="359"/>
      <c r="E1690" s="359" t="s">
        <v>2686</v>
      </c>
      <c r="F1690" s="360">
        <v>4.7</v>
      </c>
    </row>
    <row r="1691" spans="2:6" ht="14">
      <c r="B1691" s="358" t="s">
        <v>2168</v>
      </c>
      <c r="C1691" s="359">
        <v>4.7</v>
      </c>
      <c r="D1691" s="359"/>
      <c r="E1691" s="359" t="s">
        <v>2168</v>
      </c>
      <c r="F1691" s="360">
        <v>4.7</v>
      </c>
    </row>
    <row r="1692" spans="2:6" ht="14">
      <c r="B1692" s="358" t="s">
        <v>2687</v>
      </c>
      <c r="C1692" s="359">
        <v>4.7</v>
      </c>
      <c r="D1692" s="359"/>
      <c r="E1692" s="359" t="s">
        <v>2687</v>
      </c>
      <c r="F1692" s="360">
        <v>4.7</v>
      </c>
    </row>
    <row r="1693" spans="2:6" ht="14">
      <c r="B1693" s="358" t="s">
        <v>798</v>
      </c>
      <c r="C1693" s="359">
        <v>4.7</v>
      </c>
      <c r="D1693" s="359"/>
      <c r="E1693" s="359" t="s">
        <v>798</v>
      </c>
      <c r="F1693" s="360">
        <v>4.7</v>
      </c>
    </row>
    <row r="1694" spans="2:6" ht="14">
      <c r="B1694" s="358" t="s">
        <v>2142</v>
      </c>
      <c r="C1694" s="359">
        <v>4.7</v>
      </c>
      <c r="D1694" s="359"/>
      <c r="E1694" s="359" t="s">
        <v>2142</v>
      </c>
      <c r="F1694" s="360">
        <v>4.7</v>
      </c>
    </row>
    <row r="1695" spans="2:6" ht="14">
      <c r="B1695" s="358" t="s">
        <v>524</v>
      </c>
      <c r="C1695" s="359">
        <v>4.7</v>
      </c>
      <c r="D1695" s="359"/>
      <c r="E1695" s="359" t="s">
        <v>524</v>
      </c>
      <c r="F1695" s="360">
        <v>4.7</v>
      </c>
    </row>
    <row r="1696" spans="2:6" ht="14">
      <c r="B1696" s="358" t="s">
        <v>2688</v>
      </c>
      <c r="C1696" s="359">
        <v>4.7</v>
      </c>
      <c r="D1696" s="359"/>
      <c r="E1696" s="359" t="s">
        <v>2688</v>
      </c>
      <c r="F1696" s="360">
        <v>4.7</v>
      </c>
    </row>
    <row r="1697" spans="2:6" ht="14">
      <c r="B1697" s="358" t="s">
        <v>2063</v>
      </c>
      <c r="C1697" s="359">
        <v>4.7</v>
      </c>
      <c r="D1697" s="359"/>
      <c r="E1697" s="359" t="s">
        <v>2063</v>
      </c>
      <c r="F1697" s="360">
        <v>4.7</v>
      </c>
    </row>
    <row r="1698" spans="2:6" ht="14">
      <c r="B1698" s="358" t="s">
        <v>1533</v>
      </c>
      <c r="C1698" s="359">
        <v>4.7</v>
      </c>
      <c r="D1698" s="359"/>
      <c r="E1698" s="359" t="s">
        <v>1533</v>
      </c>
      <c r="F1698" s="360">
        <v>4.7</v>
      </c>
    </row>
    <row r="1699" spans="2:6" ht="14">
      <c r="B1699" s="358" t="s">
        <v>1965</v>
      </c>
      <c r="C1699" s="359">
        <v>4.7</v>
      </c>
      <c r="D1699" s="359"/>
      <c r="E1699" s="359" t="s">
        <v>1965</v>
      </c>
      <c r="F1699" s="360">
        <v>4.7</v>
      </c>
    </row>
    <row r="1700" spans="2:6" ht="14">
      <c r="B1700" s="358" t="s">
        <v>2689</v>
      </c>
      <c r="C1700" s="359">
        <v>4.7</v>
      </c>
      <c r="D1700" s="359"/>
      <c r="E1700" s="359" t="s">
        <v>2689</v>
      </c>
      <c r="F1700" s="360">
        <v>4.7</v>
      </c>
    </row>
    <row r="1701" spans="2:6" ht="14">
      <c r="B1701" s="358" t="s">
        <v>2690</v>
      </c>
      <c r="C1701" s="359">
        <v>4.7</v>
      </c>
      <c r="D1701" s="359"/>
      <c r="E1701" s="359" t="s">
        <v>2690</v>
      </c>
      <c r="F1701" s="360">
        <v>4.7</v>
      </c>
    </row>
    <row r="1702" spans="2:6" ht="14">
      <c r="B1702" s="358" t="s">
        <v>2691</v>
      </c>
      <c r="C1702" s="359">
        <v>4.7</v>
      </c>
      <c r="D1702" s="359"/>
      <c r="E1702" s="359" t="s">
        <v>2691</v>
      </c>
      <c r="F1702" s="360">
        <v>4.7</v>
      </c>
    </row>
    <row r="1703" spans="2:6" ht="14">
      <c r="B1703" s="358" t="s">
        <v>2692</v>
      </c>
      <c r="C1703" s="359">
        <v>4.7</v>
      </c>
      <c r="D1703" s="359"/>
      <c r="E1703" s="359" t="s">
        <v>2692</v>
      </c>
      <c r="F1703" s="360">
        <v>4.7</v>
      </c>
    </row>
    <row r="1704" spans="2:6" ht="14">
      <c r="B1704" s="358" t="s">
        <v>2693</v>
      </c>
      <c r="C1704" s="359">
        <v>4.7</v>
      </c>
      <c r="D1704" s="359"/>
      <c r="E1704" s="359" t="s">
        <v>2693</v>
      </c>
      <c r="F1704" s="360">
        <v>4.7</v>
      </c>
    </row>
    <row r="1705" spans="2:6" ht="14">
      <c r="B1705" s="358" t="s">
        <v>2694</v>
      </c>
      <c r="C1705" s="359">
        <v>4.7</v>
      </c>
      <c r="D1705" s="359"/>
      <c r="E1705" s="359" t="s">
        <v>2694</v>
      </c>
      <c r="F1705" s="360">
        <v>4.7</v>
      </c>
    </row>
    <row r="1706" spans="2:6" ht="14">
      <c r="B1706" s="358" t="s">
        <v>2695</v>
      </c>
      <c r="C1706" s="359">
        <v>4.7</v>
      </c>
      <c r="D1706" s="359"/>
      <c r="E1706" s="359" t="s">
        <v>2695</v>
      </c>
      <c r="F1706" s="360">
        <v>4.7</v>
      </c>
    </row>
    <row r="1707" spans="2:6" ht="14">
      <c r="B1707" s="358" t="s">
        <v>2696</v>
      </c>
      <c r="C1707" s="359">
        <v>4.7</v>
      </c>
      <c r="D1707" s="359"/>
      <c r="E1707" s="359" t="s">
        <v>2696</v>
      </c>
      <c r="F1707" s="360">
        <v>4.7</v>
      </c>
    </row>
    <row r="1708" spans="2:6" ht="14">
      <c r="B1708" s="358" t="s">
        <v>2697</v>
      </c>
      <c r="C1708" s="359">
        <v>4.7</v>
      </c>
      <c r="D1708" s="359"/>
      <c r="E1708" s="359" t="s">
        <v>2697</v>
      </c>
      <c r="F1708" s="360">
        <v>4.7</v>
      </c>
    </row>
    <row r="1709" spans="2:6" ht="14">
      <c r="B1709" s="358" t="s">
        <v>2698</v>
      </c>
      <c r="C1709" s="359">
        <v>4.7</v>
      </c>
      <c r="D1709" s="359"/>
      <c r="E1709" s="359" t="s">
        <v>2698</v>
      </c>
      <c r="F1709" s="360">
        <v>4.7</v>
      </c>
    </row>
    <row r="1710" spans="2:6" ht="14">
      <c r="B1710" s="358" t="s">
        <v>2699</v>
      </c>
      <c r="C1710" s="359">
        <v>4.7</v>
      </c>
      <c r="D1710" s="359"/>
      <c r="E1710" s="359" t="s">
        <v>2699</v>
      </c>
      <c r="F1710" s="360">
        <v>4.7</v>
      </c>
    </row>
    <row r="1711" spans="2:6" ht="14">
      <c r="B1711" s="358" t="s">
        <v>2700</v>
      </c>
      <c r="C1711" s="359">
        <v>4.7</v>
      </c>
      <c r="D1711" s="359"/>
      <c r="E1711" s="359" t="s">
        <v>2700</v>
      </c>
      <c r="F1711" s="360">
        <v>4.7</v>
      </c>
    </row>
    <row r="1712" spans="2:6" ht="14">
      <c r="B1712" s="358" t="s">
        <v>2701</v>
      </c>
      <c r="C1712" s="359">
        <v>4.7</v>
      </c>
      <c r="D1712" s="359"/>
      <c r="E1712" s="359" t="s">
        <v>2701</v>
      </c>
      <c r="F1712" s="360">
        <v>4.7</v>
      </c>
    </row>
    <row r="1713" spans="2:6" ht="14">
      <c r="B1713" s="358" t="s">
        <v>2702</v>
      </c>
      <c r="C1713" s="359">
        <v>4.7</v>
      </c>
      <c r="D1713" s="359"/>
      <c r="E1713" s="359" t="s">
        <v>2702</v>
      </c>
      <c r="F1713" s="360">
        <v>4.7</v>
      </c>
    </row>
    <row r="1714" spans="2:6" ht="14">
      <c r="B1714" s="358" t="s">
        <v>2703</v>
      </c>
      <c r="C1714" s="359">
        <v>4.7</v>
      </c>
      <c r="D1714" s="359"/>
      <c r="E1714" s="359" t="s">
        <v>2703</v>
      </c>
      <c r="F1714" s="360">
        <v>4.7</v>
      </c>
    </row>
    <row r="1715" spans="2:6" ht="14">
      <c r="B1715" s="358" t="s">
        <v>2704</v>
      </c>
      <c r="C1715" s="359">
        <v>4.7</v>
      </c>
      <c r="D1715" s="359"/>
      <c r="E1715" s="359" t="s">
        <v>2704</v>
      </c>
      <c r="F1715" s="360">
        <v>4.7</v>
      </c>
    </row>
    <row r="1716" spans="2:6" ht="14">
      <c r="B1716" s="358" t="s">
        <v>2204</v>
      </c>
      <c r="C1716" s="359">
        <v>4.5999999999999996</v>
      </c>
      <c r="D1716" s="359"/>
      <c r="E1716" s="359" t="s">
        <v>2204</v>
      </c>
      <c r="F1716" s="360">
        <v>4.5999999999999996</v>
      </c>
    </row>
    <row r="1717" spans="2:6" ht="14">
      <c r="B1717" s="358" t="s">
        <v>2276</v>
      </c>
      <c r="C1717" s="359">
        <v>4.5999999999999996</v>
      </c>
      <c r="D1717" s="359"/>
      <c r="E1717" s="359" t="s">
        <v>2276</v>
      </c>
      <c r="F1717" s="360">
        <v>4.5999999999999996</v>
      </c>
    </row>
    <row r="1718" spans="2:6" ht="14">
      <c r="B1718" s="358" t="s">
        <v>2108</v>
      </c>
      <c r="C1718" s="359">
        <v>4.5999999999999996</v>
      </c>
      <c r="D1718" s="359"/>
      <c r="E1718" s="359" t="s">
        <v>2108</v>
      </c>
      <c r="F1718" s="360">
        <v>4.5999999999999996</v>
      </c>
    </row>
    <row r="1719" spans="2:6" ht="14">
      <c r="B1719" s="358" t="s">
        <v>2129</v>
      </c>
      <c r="C1719" s="359">
        <v>4.5999999999999996</v>
      </c>
      <c r="D1719" s="359"/>
      <c r="E1719" s="359" t="s">
        <v>2129</v>
      </c>
      <c r="F1719" s="360">
        <v>4.5999999999999996</v>
      </c>
    </row>
    <row r="1720" spans="2:6" ht="14">
      <c r="B1720" s="358" t="s">
        <v>1977</v>
      </c>
      <c r="C1720" s="359">
        <v>4.5999999999999996</v>
      </c>
      <c r="D1720" s="359"/>
      <c r="E1720" s="359" t="s">
        <v>1977</v>
      </c>
      <c r="F1720" s="360">
        <v>4.5999999999999996</v>
      </c>
    </row>
    <row r="1721" spans="2:6" ht="14">
      <c r="B1721" s="358" t="s">
        <v>2228</v>
      </c>
      <c r="C1721" s="359">
        <v>4.5999999999999996</v>
      </c>
      <c r="D1721" s="359"/>
      <c r="E1721" s="359" t="s">
        <v>2228</v>
      </c>
      <c r="F1721" s="360">
        <v>4.5999999999999996</v>
      </c>
    </row>
    <row r="1722" spans="2:6" ht="14">
      <c r="B1722" s="358" t="s">
        <v>1900</v>
      </c>
      <c r="C1722" s="359">
        <v>4.5999999999999996</v>
      </c>
      <c r="D1722" s="359"/>
      <c r="E1722" s="359" t="s">
        <v>1900</v>
      </c>
      <c r="F1722" s="360">
        <v>4.5999999999999996</v>
      </c>
    </row>
    <row r="1723" spans="2:6" ht="14">
      <c r="B1723" s="358" t="s">
        <v>2705</v>
      </c>
      <c r="C1723" s="359">
        <v>4.5999999999999996</v>
      </c>
      <c r="D1723" s="359"/>
      <c r="E1723" s="359" t="s">
        <v>2705</v>
      </c>
      <c r="F1723" s="360">
        <v>4.5999999999999996</v>
      </c>
    </row>
    <row r="1724" spans="2:6" ht="14">
      <c r="B1724" s="358" t="s">
        <v>2053</v>
      </c>
      <c r="C1724" s="359">
        <v>4.5999999999999996</v>
      </c>
      <c r="D1724" s="359"/>
      <c r="E1724" s="359" t="s">
        <v>2053</v>
      </c>
      <c r="F1724" s="360">
        <v>4.5999999999999996</v>
      </c>
    </row>
    <row r="1725" spans="2:6" ht="14">
      <c r="B1725" s="358" t="s">
        <v>2214</v>
      </c>
      <c r="C1725" s="359">
        <v>4.5999999999999996</v>
      </c>
      <c r="D1725" s="359"/>
      <c r="E1725" s="359" t="s">
        <v>2214</v>
      </c>
      <c r="F1725" s="360">
        <v>4.5999999999999996</v>
      </c>
    </row>
    <row r="1726" spans="2:6" ht="14">
      <c r="B1726" s="358" t="s">
        <v>731</v>
      </c>
      <c r="C1726" s="359">
        <v>4.5999999999999996</v>
      </c>
      <c r="D1726" s="359"/>
      <c r="E1726" s="359" t="s">
        <v>731</v>
      </c>
      <c r="F1726" s="360">
        <v>4.5999999999999996</v>
      </c>
    </row>
    <row r="1727" spans="2:6" ht="14">
      <c r="B1727" s="358" t="s">
        <v>621</v>
      </c>
      <c r="C1727" s="359">
        <v>4.5999999999999996</v>
      </c>
      <c r="D1727" s="359"/>
      <c r="E1727" s="359" t="s">
        <v>621</v>
      </c>
      <c r="F1727" s="360">
        <v>4.5999999999999996</v>
      </c>
    </row>
    <row r="1728" spans="2:6" ht="14">
      <c r="B1728" s="358" t="s">
        <v>2170</v>
      </c>
      <c r="C1728" s="359">
        <v>4.5999999999999996</v>
      </c>
      <c r="D1728" s="359"/>
      <c r="E1728" s="359" t="s">
        <v>2170</v>
      </c>
      <c r="F1728" s="360">
        <v>4.5999999999999996</v>
      </c>
    </row>
    <row r="1729" spans="2:6" ht="14">
      <c r="B1729" s="358" t="s">
        <v>1999</v>
      </c>
      <c r="C1729" s="359">
        <v>4.5999999999999996</v>
      </c>
      <c r="D1729" s="359"/>
      <c r="E1729" s="359" t="s">
        <v>1999</v>
      </c>
      <c r="F1729" s="360">
        <v>4.5999999999999996</v>
      </c>
    </row>
    <row r="1730" spans="2:6" ht="14">
      <c r="B1730" s="358" t="s">
        <v>1940</v>
      </c>
      <c r="C1730" s="359">
        <v>4.5999999999999996</v>
      </c>
      <c r="D1730" s="359"/>
      <c r="E1730" s="359" t="s">
        <v>1940</v>
      </c>
      <c r="F1730" s="360">
        <v>4.5999999999999996</v>
      </c>
    </row>
    <row r="1731" spans="2:6" ht="14">
      <c r="B1731" s="358" t="s">
        <v>2084</v>
      </c>
      <c r="C1731" s="359">
        <v>4.5999999999999996</v>
      </c>
      <c r="D1731" s="359"/>
      <c r="E1731" s="359" t="s">
        <v>2084</v>
      </c>
      <c r="F1731" s="360">
        <v>4.5999999999999996</v>
      </c>
    </row>
    <row r="1732" spans="2:6" ht="14">
      <c r="B1732" s="358" t="s">
        <v>1772</v>
      </c>
      <c r="C1732" s="359">
        <v>4.5999999999999996</v>
      </c>
      <c r="D1732" s="359"/>
      <c r="E1732" s="359" t="s">
        <v>1772</v>
      </c>
      <c r="F1732" s="360">
        <v>4.5999999999999996</v>
      </c>
    </row>
    <row r="1733" spans="2:6" ht="14">
      <c r="B1733" s="358" t="s">
        <v>2706</v>
      </c>
      <c r="C1733" s="359">
        <v>4.5999999999999996</v>
      </c>
      <c r="D1733" s="359"/>
      <c r="E1733" s="359" t="s">
        <v>2706</v>
      </c>
      <c r="F1733" s="360">
        <v>4.5999999999999996</v>
      </c>
    </row>
    <row r="1734" spans="2:6" ht="14">
      <c r="B1734" s="358" t="s">
        <v>2707</v>
      </c>
      <c r="C1734" s="359">
        <v>4.5999999999999996</v>
      </c>
      <c r="D1734" s="359"/>
      <c r="E1734" s="359" t="s">
        <v>2707</v>
      </c>
      <c r="F1734" s="360">
        <v>4.5999999999999996</v>
      </c>
    </row>
    <row r="1735" spans="2:6" ht="14">
      <c r="B1735" s="358" t="s">
        <v>2708</v>
      </c>
      <c r="C1735" s="359">
        <v>4.5999999999999996</v>
      </c>
      <c r="D1735" s="359"/>
      <c r="E1735" s="359" t="s">
        <v>2708</v>
      </c>
      <c r="F1735" s="360">
        <v>4.5999999999999996</v>
      </c>
    </row>
    <row r="1736" spans="2:6" ht="14">
      <c r="B1736" s="358" t="s">
        <v>2709</v>
      </c>
      <c r="C1736" s="359">
        <v>4.5999999999999996</v>
      </c>
      <c r="D1736" s="359"/>
      <c r="E1736" s="359" t="s">
        <v>2709</v>
      </c>
      <c r="F1736" s="360">
        <v>4.5999999999999996</v>
      </c>
    </row>
    <row r="1737" spans="2:6" ht="14">
      <c r="B1737" s="358" t="s">
        <v>2710</v>
      </c>
      <c r="C1737" s="359">
        <v>4.5999999999999996</v>
      </c>
      <c r="D1737" s="359"/>
      <c r="E1737" s="359" t="s">
        <v>2710</v>
      </c>
      <c r="F1737" s="360">
        <v>4.5999999999999996</v>
      </c>
    </row>
    <row r="1738" spans="2:6" ht="14">
      <c r="B1738" s="358" t="s">
        <v>2711</v>
      </c>
      <c r="C1738" s="359">
        <v>4.5999999999999996</v>
      </c>
      <c r="D1738" s="359"/>
      <c r="E1738" s="359" t="s">
        <v>2711</v>
      </c>
      <c r="F1738" s="360">
        <v>4.5999999999999996</v>
      </c>
    </row>
    <row r="1739" spans="2:6" ht="14">
      <c r="B1739" s="358" t="s">
        <v>2712</v>
      </c>
      <c r="C1739" s="359">
        <v>4.5999999999999996</v>
      </c>
      <c r="D1739" s="359"/>
      <c r="E1739" s="359" t="s">
        <v>2712</v>
      </c>
      <c r="F1739" s="360">
        <v>4.5999999999999996</v>
      </c>
    </row>
    <row r="1740" spans="2:6" ht="14">
      <c r="B1740" s="358" t="s">
        <v>2713</v>
      </c>
      <c r="C1740" s="359">
        <v>4.5999999999999996</v>
      </c>
      <c r="D1740" s="359"/>
      <c r="E1740" s="359" t="s">
        <v>2713</v>
      </c>
      <c r="F1740" s="360">
        <v>4.5999999999999996</v>
      </c>
    </row>
    <row r="1741" spans="2:6" ht="14">
      <c r="B1741" s="358" t="s">
        <v>2714</v>
      </c>
      <c r="C1741" s="359">
        <v>4.5999999999999996</v>
      </c>
      <c r="D1741" s="359"/>
      <c r="E1741" s="359" t="s">
        <v>2714</v>
      </c>
      <c r="F1741" s="360">
        <v>4.5999999999999996</v>
      </c>
    </row>
    <row r="1742" spans="2:6" ht="14">
      <c r="B1742" s="358" t="s">
        <v>2715</v>
      </c>
      <c r="C1742" s="359">
        <v>4.5999999999999996</v>
      </c>
      <c r="D1742" s="359"/>
      <c r="E1742" s="359" t="s">
        <v>2715</v>
      </c>
      <c r="F1742" s="360">
        <v>4.5999999999999996</v>
      </c>
    </row>
    <row r="1743" spans="2:6" ht="14">
      <c r="B1743" s="358" t="s">
        <v>2067</v>
      </c>
      <c r="C1743" s="359">
        <v>4.5</v>
      </c>
      <c r="D1743" s="359"/>
      <c r="E1743" s="359" t="s">
        <v>2067</v>
      </c>
      <c r="F1743" s="360">
        <v>4.5</v>
      </c>
    </row>
    <row r="1744" spans="2:6" ht="14">
      <c r="B1744" s="358" t="s">
        <v>2008</v>
      </c>
      <c r="C1744" s="359">
        <v>4.5</v>
      </c>
      <c r="D1744" s="359"/>
      <c r="E1744" s="359" t="s">
        <v>2008</v>
      </c>
      <c r="F1744" s="360">
        <v>4.5</v>
      </c>
    </row>
    <row r="1745" spans="2:6" ht="14">
      <c r="B1745" s="358" t="s">
        <v>2288</v>
      </c>
      <c r="C1745" s="359">
        <v>4.5</v>
      </c>
      <c r="D1745" s="359"/>
      <c r="E1745" s="359" t="s">
        <v>2288</v>
      </c>
      <c r="F1745" s="360">
        <v>4.5</v>
      </c>
    </row>
    <row r="1746" spans="2:6" ht="14">
      <c r="B1746" s="358" t="s">
        <v>2716</v>
      </c>
      <c r="C1746" s="359">
        <v>4.5</v>
      </c>
      <c r="D1746" s="359"/>
      <c r="E1746" s="359" t="s">
        <v>2716</v>
      </c>
      <c r="F1746" s="360">
        <v>4.5</v>
      </c>
    </row>
    <row r="1747" spans="2:6" ht="14">
      <c r="B1747" s="358" t="s">
        <v>2254</v>
      </c>
      <c r="C1747" s="359">
        <v>4.5</v>
      </c>
      <c r="D1747" s="359"/>
      <c r="E1747" s="359" t="s">
        <v>2254</v>
      </c>
      <c r="F1747" s="360">
        <v>4.5</v>
      </c>
    </row>
    <row r="1748" spans="2:6" ht="14">
      <c r="B1748" s="358" t="s">
        <v>2114</v>
      </c>
      <c r="C1748" s="359">
        <v>4.5</v>
      </c>
      <c r="D1748" s="359"/>
      <c r="E1748" s="359" t="s">
        <v>2114</v>
      </c>
      <c r="F1748" s="360">
        <v>4.5</v>
      </c>
    </row>
    <row r="1749" spans="2:6" ht="14">
      <c r="B1749" s="358" t="s">
        <v>2255</v>
      </c>
      <c r="C1749" s="359">
        <v>4.5</v>
      </c>
      <c r="D1749" s="359"/>
      <c r="E1749" s="359" t="s">
        <v>2255</v>
      </c>
      <c r="F1749" s="360">
        <v>4.5</v>
      </c>
    </row>
    <row r="1750" spans="2:6" ht="14">
      <c r="B1750" s="358" t="s">
        <v>2271</v>
      </c>
      <c r="C1750" s="359">
        <v>4.5</v>
      </c>
      <c r="D1750" s="359"/>
      <c r="E1750" s="359" t="s">
        <v>2271</v>
      </c>
      <c r="F1750" s="360">
        <v>4.5</v>
      </c>
    </row>
    <row r="1751" spans="2:6" ht="14">
      <c r="B1751" s="358" t="s">
        <v>2366</v>
      </c>
      <c r="C1751" s="359">
        <v>4.5</v>
      </c>
      <c r="D1751" s="359"/>
      <c r="E1751" s="359" t="s">
        <v>2366</v>
      </c>
      <c r="F1751" s="360">
        <v>4.5</v>
      </c>
    </row>
    <row r="1752" spans="2:6" ht="14">
      <c r="B1752" s="358" t="s">
        <v>2282</v>
      </c>
      <c r="C1752" s="359">
        <v>4.5</v>
      </c>
      <c r="D1752" s="359"/>
      <c r="E1752" s="359" t="s">
        <v>2282</v>
      </c>
      <c r="F1752" s="360">
        <v>4.5</v>
      </c>
    </row>
    <row r="1753" spans="2:6" ht="14">
      <c r="B1753" s="358" t="s">
        <v>2181</v>
      </c>
      <c r="C1753" s="359">
        <v>4.5</v>
      </c>
      <c r="D1753" s="359"/>
      <c r="E1753" s="359" t="s">
        <v>2181</v>
      </c>
      <c r="F1753" s="360">
        <v>4.5</v>
      </c>
    </row>
    <row r="1754" spans="2:6" ht="14">
      <c r="B1754" s="358" t="s">
        <v>720</v>
      </c>
      <c r="C1754" s="359">
        <v>4.5</v>
      </c>
      <c r="D1754" s="359"/>
      <c r="E1754" s="359" t="s">
        <v>720</v>
      </c>
      <c r="F1754" s="360">
        <v>4.5</v>
      </c>
    </row>
    <row r="1755" spans="2:6" ht="14">
      <c r="B1755" s="358" t="s">
        <v>800</v>
      </c>
      <c r="C1755" s="359">
        <v>4.5</v>
      </c>
      <c r="D1755" s="359"/>
      <c r="E1755" s="359" t="s">
        <v>800</v>
      </c>
      <c r="F1755" s="360">
        <v>4.5</v>
      </c>
    </row>
    <row r="1756" spans="2:6" ht="14">
      <c r="B1756" s="358" t="s">
        <v>904</v>
      </c>
      <c r="C1756" s="359">
        <v>4.5</v>
      </c>
      <c r="D1756" s="359"/>
      <c r="E1756" s="359" t="s">
        <v>904</v>
      </c>
      <c r="F1756" s="360">
        <v>4.5</v>
      </c>
    </row>
    <row r="1757" spans="2:6" ht="14">
      <c r="B1757" s="358" t="s">
        <v>398</v>
      </c>
      <c r="C1757" s="359">
        <v>4.5</v>
      </c>
      <c r="D1757" s="359"/>
      <c r="E1757" s="359" t="s">
        <v>398</v>
      </c>
      <c r="F1757" s="360">
        <v>4.5</v>
      </c>
    </row>
    <row r="1758" spans="2:6" ht="14">
      <c r="B1758" s="358" t="s">
        <v>2307</v>
      </c>
      <c r="C1758" s="359">
        <v>4.5</v>
      </c>
      <c r="D1758" s="359"/>
      <c r="E1758" s="359" t="s">
        <v>2307</v>
      </c>
      <c r="F1758" s="360">
        <v>4.5</v>
      </c>
    </row>
    <row r="1759" spans="2:6" ht="14">
      <c r="B1759" s="358" t="s">
        <v>2285</v>
      </c>
      <c r="C1759" s="359">
        <v>4.5</v>
      </c>
      <c r="D1759" s="359"/>
      <c r="E1759" s="359" t="s">
        <v>2285</v>
      </c>
      <c r="F1759" s="360">
        <v>4.5</v>
      </c>
    </row>
    <row r="1760" spans="2:6" ht="14">
      <c r="B1760" s="358" t="s">
        <v>2279</v>
      </c>
      <c r="C1760" s="359">
        <v>4.5</v>
      </c>
      <c r="D1760" s="359"/>
      <c r="E1760" s="359" t="s">
        <v>2279</v>
      </c>
      <c r="F1760" s="360">
        <v>4.5</v>
      </c>
    </row>
    <row r="1761" spans="2:6" ht="14">
      <c r="B1761" s="358" t="s">
        <v>1997</v>
      </c>
      <c r="C1761" s="359">
        <v>4.5</v>
      </c>
      <c r="D1761" s="359"/>
      <c r="E1761" s="359" t="s">
        <v>1997</v>
      </c>
      <c r="F1761" s="360">
        <v>4.5</v>
      </c>
    </row>
    <row r="1762" spans="2:6" ht="14">
      <c r="B1762" s="358" t="s">
        <v>2184</v>
      </c>
      <c r="C1762" s="359">
        <v>4.5</v>
      </c>
      <c r="D1762" s="359"/>
      <c r="E1762" s="359" t="s">
        <v>2184</v>
      </c>
      <c r="F1762" s="360">
        <v>4.5</v>
      </c>
    </row>
    <row r="1763" spans="2:6" ht="14">
      <c r="B1763" s="358" t="s">
        <v>2218</v>
      </c>
      <c r="C1763" s="359">
        <v>4.5</v>
      </c>
      <c r="D1763" s="359"/>
      <c r="E1763" s="359" t="s">
        <v>2218</v>
      </c>
      <c r="F1763" s="360">
        <v>4.5</v>
      </c>
    </row>
    <row r="1764" spans="2:6" ht="14">
      <c r="B1764" s="358" t="s">
        <v>2046</v>
      </c>
      <c r="C1764" s="359">
        <v>4.5</v>
      </c>
      <c r="D1764" s="359"/>
      <c r="E1764" s="359" t="s">
        <v>2046</v>
      </c>
      <c r="F1764" s="360">
        <v>4.5</v>
      </c>
    </row>
    <row r="1765" spans="2:6" ht="14">
      <c r="B1765" s="358" t="s">
        <v>2717</v>
      </c>
      <c r="C1765" s="359">
        <v>4.5</v>
      </c>
      <c r="D1765" s="359"/>
      <c r="E1765" s="359" t="s">
        <v>2717</v>
      </c>
      <c r="F1765" s="360">
        <v>4.5</v>
      </c>
    </row>
    <row r="1766" spans="2:6" ht="14">
      <c r="B1766" s="358" t="s">
        <v>2718</v>
      </c>
      <c r="C1766" s="359">
        <v>4.5</v>
      </c>
      <c r="D1766" s="359"/>
      <c r="E1766" s="359" t="s">
        <v>2718</v>
      </c>
      <c r="F1766" s="360">
        <v>4.5</v>
      </c>
    </row>
    <row r="1767" spans="2:6" ht="14">
      <c r="B1767" s="358" t="s">
        <v>2719</v>
      </c>
      <c r="C1767" s="359">
        <v>4.5</v>
      </c>
      <c r="D1767" s="359"/>
      <c r="E1767" s="359" t="s">
        <v>2719</v>
      </c>
      <c r="F1767" s="360">
        <v>4.5</v>
      </c>
    </row>
    <row r="1768" spans="2:6" ht="14">
      <c r="B1768" s="358" t="s">
        <v>2720</v>
      </c>
      <c r="C1768" s="359">
        <v>4.5</v>
      </c>
      <c r="D1768" s="359"/>
      <c r="E1768" s="359" t="s">
        <v>2720</v>
      </c>
      <c r="F1768" s="360">
        <v>4.5</v>
      </c>
    </row>
    <row r="1769" spans="2:6" ht="14">
      <c r="B1769" s="358" t="s">
        <v>2721</v>
      </c>
      <c r="C1769" s="359">
        <v>4.5</v>
      </c>
      <c r="D1769" s="359"/>
      <c r="E1769" s="359" t="s">
        <v>2721</v>
      </c>
      <c r="F1769" s="360">
        <v>4.5</v>
      </c>
    </row>
    <row r="1770" spans="2:6" ht="14">
      <c r="B1770" s="358" t="s">
        <v>2722</v>
      </c>
      <c r="C1770" s="359">
        <v>4.5</v>
      </c>
      <c r="D1770" s="359"/>
      <c r="E1770" s="359" t="s">
        <v>2722</v>
      </c>
      <c r="F1770" s="360">
        <v>4.5</v>
      </c>
    </row>
    <row r="1771" spans="2:6" ht="14">
      <c r="B1771" s="358" t="s">
        <v>2723</v>
      </c>
      <c r="C1771" s="359">
        <v>4.5</v>
      </c>
      <c r="D1771" s="359"/>
      <c r="E1771" s="359" t="s">
        <v>2723</v>
      </c>
      <c r="F1771" s="360">
        <v>4.5</v>
      </c>
    </row>
    <row r="1772" spans="2:6" ht="14">
      <c r="B1772" s="358" t="s">
        <v>2724</v>
      </c>
      <c r="C1772" s="359">
        <v>4.5</v>
      </c>
      <c r="D1772" s="359"/>
      <c r="E1772" s="359" t="s">
        <v>2724</v>
      </c>
      <c r="F1772" s="360">
        <v>4.5</v>
      </c>
    </row>
    <row r="1773" spans="2:6" ht="14">
      <c r="B1773" s="358" t="s">
        <v>2725</v>
      </c>
      <c r="C1773" s="359">
        <v>4.5</v>
      </c>
      <c r="D1773" s="359"/>
      <c r="E1773" s="359" t="s">
        <v>2725</v>
      </c>
      <c r="F1773" s="360">
        <v>4.5</v>
      </c>
    </row>
    <row r="1774" spans="2:6" ht="14">
      <c r="B1774" s="358" t="s">
        <v>2726</v>
      </c>
      <c r="C1774" s="359">
        <v>4.5</v>
      </c>
      <c r="D1774" s="359"/>
      <c r="E1774" s="359" t="s">
        <v>2726</v>
      </c>
      <c r="F1774" s="360">
        <v>4.5</v>
      </c>
    </row>
    <row r="1775" spans="2:6" ht="14">
      <c r="B1775" s="358" t="s">
        <v>2727</v>
      </c>
      <c r="C1775" s="359">
        <v>4.5</v>
      </c>
      <c r="D1775" s="359"/>
      <c r="E1775" s="359" t="s">
        <v>2727</v>
      </c>
      <c r="F1775" s="360">
        <v>4.5</v>
      </c>
    </row>
    <row r="1776" spans="2:6" ht="14">
      <c r="B1776" s="358" t="s">
        <v>2728</v>
      </c>
      <c r="C1776" s="359">
        <v>4.5</v>
      </c>
      <c r="D1776" s="359"/>
      <c r="E1776" s="359" t="s">
        <v>2728</v>
      </c>
      <c r="F1776" s="360">
        <v>4.5</v>
      </c>
    </row>
    <row r="1777" spans="2:6" ht="14">
      <c r="B1777" s="358" t="s">
        <v>2729</v>
      </c>
      <c r="C1777" s="359">
        <v>4.5</v>
      </c>
      <c r="D1777" s="359"/>
      <c r="E1777" s="359" t="s">
        <v>2729</v>
      </c>
      <c r="F1777" s="360">
        <v>4.5</v>
      </c>
    </row>
    <row r="1778" spans="2:6" ht="14">
      <c r="B1778" s="358" t="s">
        <v>2730</v>
      </c>
      <c r="C1778" s="359">
        <v>4.5</v>
      </c>
      <c r="D1778" s="359"/>
      <c r="E1778" s="359" t="s">
        <v>2730</v>
      </c>
      <c r="F1778" s="360">
        <v>4.5</v>
      </c>
    </row>
    <row r="1779" spans="2:6" ht="14">
      <c r="B1779" s="358" t="s">
        <v>2731</v>
      </c>
      <c r="C1779" s="359">
        <v>4.5</v>
      </c>
      <c r="D1779" s="359"/>
      <c r="E1779" s="359" t="s">
        <v>2731</v>
      </c>
      <c r="F1779" s="360">
        <v>4.5</v>
      </c>
    </row>
    <row r="1780" spans="2:6" ht="14">
      <c r="B1780" s="358" t="s">
        <v>2732</v>
      </c>
      <c r="C1780" s="359">
        <v>4.5</v>
      </c>
      <c r="D1780" s="359"/>
      <c r="E1780" s="359" t="s">
        <v>2732</v>
      </c>
      <c r="F1780" s="360">
        <v>4.5</v>
      </c>
    </row>
    <row r="1781" spans="2:6" ht="14">
      <c r="B1781" s="358" t="s">
        <v>2733</v>
      </c>
      <c r="C1781" s="359">
        <v>4.5</v>
      </c>
      <c r="D1781" s="359"/>
      <c r="E1781" s="359" t="s">
        <v>2733</v>
      </c>
      <c r="F1781" s="360">
        <v>4.5</v>
      </c>
    </row>
    <row r="1782" spans="2:6" ht="14">
      <c r="B1782" s="358" t="s">
        <v>2327</v>
      </c>
      <c r="C1782" s="359">
        <v>4.4000000000000004</v>
      </c>
      <c r="D1782" s="359"/>
      <c r="E1782" s="359" t="s">
        <v>2327</v>
      </c>
      <c r="F1782" s="360">
        <v>4.4000000000000004</v>
      </c>
    </row>
    <row r="1783" spans="2:6" ht="14">
      <c r="B1783" s="358" t="s">
        <v>2205</v>
      </c>
      <c r="C1783" s="359">
        <v>4.4000000000000004</v>
      </c>
      <c r="D1783" s="359"/>
      <c r="E1783" s="359" t="s">
        <v>2205</v>
      </c>
      <c r="F1783" s="360">
        <v>4.4000000000000004</v>
      </c>
    </row>
    <row r="1784" spans="2:6" ht="14">
      <c r="B1784" s="358" t="s">
        <v>1824</v>
      </c>
      <c r="C1784" s="359">
        <v>4.4000000000000004</v>
      </c>
      <c r="D1784" s="359"/>
      <c r="E1784" s="359" t="s">
        <v>1824</v>
      </c>
      <c r="F1784" s="360">
        <v>4.4000000000000004</v>
      </c>
    </row>
    <row r="1785" spans="2:6" ht="14">
      <c r="B1785" s="358" t="s">
        <v>2208</v>
      </c>
      <c r="C1785" s="359">
        <v>4.4000000000000004</v>
      </c>
      <c r="D1785" s="359"/>
      <c r="E1785" s="359" t="s">
        <v>2208</v>
      </c>
      <c r="F1785" s="360">
        <v>4.4000000000000004</v>
      </c>
    </row>
    <row r="1786" spans="2:6" ht="14">
      <c r="B1786" s="358" t="s">
        <v>2135</v>
      </c>
      <c r="C1786" s="359">
        <v>4.4000000000000004</v>
      </c>
      <c r="D1786" s="359"/>
      <c r="E1786" s="359" t="s">
        <v>2135</v>
      </c>
      <c r="F1786" s="360">
        <v>4.4000000000000004</v>
      </c>
    </row>
    <row r="1787" spans="2:6" ht="14">
      <c r="B1787" s="358" t="s">
        <v>2041</v>
      </c>
      <c r="C1787" s="359">
        <v>4.4000000000000004</v>
      </c>
      <c r="D1787" s="359"/>
      <c r="E1787" s="359" t="s">
        <v>2041</v>
      </c>
      <c r="F1787" s="360">
        <v>4.4000000000000004</v>
      </c>
    </row>
    <row r="1788" spans="2:6" ht="14">
      <c r="B1788" s="358" t="s">
        <v>1872</v>
      </c>
      <c r="C1788" s="359">
        <v>4.4000000000000004</v>
      </c>
      <c r="D1788" s="359"/>
      <c r="E1788" s="359" t="s">
        <v>1872</v>
      </c>
      <c r="F1788" s="360">
        <v>4.4000000000000004</v>
      </c>
    </row>
    <row r="1789" spans="2:6" ht="14">
      <c r="B1789" s="358" t="s">
        <v>2167</v>
      </c>
      <c r="C1789" s="359">
        <v>4.4000000000000004</v>
      </c>
      <c r="D1789" s="359"/>
      <c r="E1789" s="359" t="s">
        <v>2167</v>
      </c>
      <c r="F1789" s="360">
        <v>4.4000000000000004</v>
      </c>
    </row>
    <row r="1790" spans="2:6" ht="14">
      <c r="B1790" s="358" t="s">
        <v>2734</v>
      </c>
      <c r="C1790" s="359">
        <v>4.4000000000000004</v>
      </c>
      <c r="D1790" s="359"/>
      <c r="E1790" s="359" t="s">
        <v>2734</v>
      </c>
      <c r="F1790" s="360">
        <v>4.4000000000000004</v>
      </c>
    </row>
    <row r="1791" spans="2:6" ht="14">
      <c r="B1791" s="358" t="s">
        <v>2248</v>
      </c>
      <c r="C1791" s="359">
        <v>4.4000000000000004</v>
      </c>
      <c r="D1791" s="359"/>
      <c r="E1791" s="359" t="s">
        <v>2248</v>
      </c>
      <c r="F1791" s="360">
        <v>4.4000000000000004</v>
      </c>
    </row>
    <row r="1792" spans="2:6" ht="14">
      <c r="B1792" s="358" t="s">
        <v>503</v>
      </c>
      <c r="C1792" s="359">
        <v>4.4000000000000004</v>
      </c>
      <c r="D1792" s="359"/>
      <c r="E1792" s="359" t="s">
        <v>503</v>
      </c>
      <c r="F1792" s="360">
        <v>4.4000000000000004</v>
      </c>
    </row>
    <row r="1793" spans="2:6" ht="14">
      <c r="B1793" s="358" t="s">
        <v>2099</v>
      </c>
      <c r="C1793" s="359">
        <v>4.4000000000000004</v>
      </c>
      <c r="D1793" s="359"/>
      <c r="E1793" s="359" t="s">
        <v>2099</v>
      </c>
      <c r="F1793" s="360">
        <v>4.4000000000000004</v>
      </c>
    </row>
    <row r="1794" spans="2:6" ht="14">
      <c r="B1794" s="358" t="s">
        <v>1874</v>
      </c>
      <c r="C1794" s="359">
        <v>4.4000000000000004</v>
      </c>
      <c r="D1794" s="359"/>
      <c r="E1794" s="359" t="s">
        <v>1874</v>
      </c>
      <c r="F1794" s="360">
        <v>4.4000000000000004</v>
      </c>
    </row>
    <row r="1795" spans="2:6" ht="14">
      <c r="B1795" s="358" t="s">
        <v>1938</v>
      </c>
      <c r="C1795" s="359">
        <v>4.4000000000000004</v>
      </c>
      <c r="D1795" s="359"/>
      <c r="E1795" s="359" t="s">
        <v>1938</v>
      </c>
      <c r="F1795" s="360">
        <v>4.4000000000000004</v>
      </c>
    </row>
    <row r="1796" spans="2:6" ht="14">
      <c r="B1796" s="358" t="s">
        <v>2200</v>
      </c>
      <c r="C1796" s="359">
        <v>4.4000000000000004</v>
      </c>
      <c r="D1796" s="359"/>
      <c r="E1796" s="359" t="s">
        <v>2200</v>
      </c>
      <c r="F1796" s="360">
        <v>4.4000000000000004</v>
      </c>
    </row>
    <row r="1797" spans="2:6" ht="14">
      <c r="B1797" s="358" t="s">
        <v>2032</v>
      </c>
      <c r="C1797" s="359">
        <v>4.4000000000000004</v>
      </c>
      <c r="D1797" s="359"/>
      <c r="E1797" s="359" t="s">
        <v>2032</v>
      </c>
      <c r="F1797" s="360">
        <v>4.4000000000000004</v>
      </c>
    </row>
    <row r="1798" spans="2:6" ht="14">
      <c r="B1798" s="358" t="s">
        <v>2735</v>
      </c>
      <c r="C1798" s="359">
        <v>4.4000000000000004</v>
      </c>
      <c r="D1798" s="359"/>
      <c r="E1798" s="359" t="s">
        <v>2735</v>
      </c>
      <c r="F1798" s="360">
        <v>4.4000000000000004</v>
      </c>
    </row>
    <row r="1799" spans="2:6" ht="14">
      <c r="B1799" s="358" t="s">
        <v>2736</v>
      </c>
      <c r="C1799" s="359">
        <v>4.4000000000000004</v>
      </c>
      <c r="D1799" s="359"/>
      <c r="E1799" s="359" t="s">
        <v>2736</v>
      </c>
      <c r="F1799" s="360">
        <v>4.4000000000000004</v>
      </c>
    </row>
    <row r="1800" spans="2:6" ht="14">
      <c r="B1800" s="358" t="s">
        <v>2737</v>
      </c>
      <c r="C1800" s="359">
        <v>4.4000000000000004</v>
      </c>
      <c r="D1800" s="359"/>
      <c r="E1800" s="359" t="s">
        <v>2737</v>
      </c>
      <c r="F1800" s="360">
        <v>4.4000000000000004</v>
      </c>
    </row>
    <row r="1801" spans="2:6" ht="14">
      <c r="B1801" s="358" t="s">
        <v>2738</v>
      </c>
      <c r="C1801" s="359">
        <v>4.4000000000000004</v>
      </c>
      <c r="D1801" s="359"/>
      <c r="E1801" s="359" t="s">
        <v>2738</v>
      </c>
      <c r="F1801" s="360">
        <v>4.4000000000000004</v>
      </c>
    </row>
    <row r="1802" spans="2:6" ht="14">
      <c r="B1802" s="358" t="s">
        <v>2</v>
      </c>
      <c r="C1802" s="359">
        <v>4.4000000000000004</v>
      </c>
      <c r="D1802" s="359"/>
      <c r="E1802" s="359" t="s">
        <v>2</v>
      </c>
      <c r="F1802" s="360">
        <v>4.4000000000000004</v>
      </c>
    </row>
    <row r="1803" spans="2:6" ht="14">
      <c r="B1803" s="358" t="s">
        <v>2739</v>
      </c>
      <c r="C1803" s="359">
        <v>4.4000000000000004</v>
      </c>
      <c r="D1803" s="359"/>
      <c r="E1803" s="359" t="s">
        <v>2739</v>
      </c>
      <c r="F1803" s="360">
        <v>4.4000000000000004</v>
      </c>
    </row>
    <row r="1804" spans="2:6" ht="14">
      <c r="B1804" s="358" t="s">
        <v>2740</v>
      </c>
      <c r="C1804" s="359">
        <v>4.4000000000000004</v>
      </c>
      <c r="D1804" s="359"/>
      <c r="E1804" s="359" t="s">
        <v>2740</v>
      </c>
      <c r="F1804" s="360">
        <v>4.4000000000000004</v>
      </c>
    </row>
    <row r="1805" spans="2:6" ht="14">
      <c r="B1805" s="358" t="s">
        <v>2741</v>
      </c>
      <c r="C1805" s="359">
        <v>4.4000000000000004</v>
      </c>
      <c r="D1805" s="359"/>
      <c r="E1805" s="359" t="s">
        <v>2741</v>
      </c>
      <c r="F1805" s="360">
        <v>4.4000000000000004</v>
      </c>
    </row>
    <row r="1806" spans="2:6" ht="14">
      <c r="B1806" s="358" t="s">
        <v>2742</v>
      </c>
      <c r="C1806" s="359">
        <v>4.4000000000000004</v>
      </c>
      <c r="D1806" s="359"/>
      <c r="E1806" s="359" t="s">
        <v>2742</v>
      </c>
      <c r="F1806" s="360">
        <v>4.4000000000000004</v>
      </c>
    </row>
    <row r="1807" spans="2:6" ht="14">
      <c r="B1807" s="358" t="s">
        <v>2743</v>
      </c>
      <c r="C1807" s="359">
        <v>4.4000000000000004</v>
      </c>
      <c r="D1807" s="359"/>
      <c r="E1807" s="359" t="s">
        <v>2743</v>
      </c>
      <c r="F1807" s="360">
        <v>4.4000000000000004</v>
      </c>
    </row>
    <row r="1808" spans="2:6" ht="14">
      <c r="B1808" s="358" t="s">
        <v>2744</v>
      </c>
      <c r="C1808" s="359">
        <v>4.4000000000000004</v>
      </c>
      <c r="D1808" s="359"/>
      <c r="E1808" s="359" t="s">
        <v>2744</v>
      </c>
      <c r="F1808" s="360">
        <v>4.4000000000000004</v>
      </c>
    </row>
    <row r="1809" spans="2:6" ht="14">
      <c r="B1809" s="358" t="s">
        <v>2745</v>
      </c>
      <c r="C1809" s="359">
        <v>4.4000000000000004</v>
      </c>
      <c r="D1809" s="359"/>
      <c r="E1809" s="359" t="s">
        <v>2745</v>
      </c>
      <c r="F1809" s="360">
        <v>4.4000000000000004</v>
      </c>
    </row>
    <row r="1810" spans="2:6" ht="14">
      <c r="B1810" s="358" t="s">
        <v>2746</v>
      </c>
      <c r="C1810" s="359">
        <v>4.4000000000000004</v>
      </c>
      <c r="D1810" s="359"/>
      <c r="E1810" s="359" t="s">
        <v>2746</v>
      </c>
      <c r="F1810" s="360">
        <v>4.4000000000000004</v>
      </c>
    </row>
    <row r="1811" spans="2:6" ht="14">
      <c r="B1811" s="358" t="s">
        <v>2747</v>
      </c>
      <c r="C1811" s="359">
        <v>4.4000000000000004</v>
      </c>
      <c r="D1811" s="359"/>
      <c r="E1811" s="359" t="s">
        <v>2747</v>
      </c>
      <c r="F1811" s="360">
        <v>4.4000000000000004</v>
      </c>
    </row>
    <row r="1812" spans="2:6" ht="14">
      <c r="B1812" s="358" t="s">
        <v>2748</v>
      </c>
      <c r="C1812" s="359">
        <v>4.4000000000000004</v>
      </c>
      <c r="D1812" s="359"/>
      <c r="E1812" s="359" t="s">
        <v>2748</v>
      </c>
      <c r="F1812" s="360">
        <v>4.4000000000000004</v>
      </c>
    </row>
    <row r="1813" spans="2:6" ht="14">
      <c r="B1813" s="358" t="s">
        <v>2749</v>
      </c>
      <c r="C1813" s="359">
        <v>4.4000000000000004</v>
      </c>
      <c r="D1813" s="359"/>
      <c r="E1813" s="359" t="s">
        <v>2749</v>
      </c>
      <c r="F1813" s="360">
        <v>4.4000000000000004</v>
      </c>
    </row>
    <row r="1814" spans="2:6" ht="14">
      <c r="B1814" s="358" t="s">
        <v>2750</v>
      </c>
      <c r="C1814" s="359">
        <v>4.4000000000000004</v>
      </c>
      <c r="D1814" s="359"/>
      <c r="E1814" s="359" t="s">
        <v>2750</v>
      </c>
      <c r="F1814" s="360">
        <v>4.4000000000000004</v>
      </c>
    </row>
    <row r="1815" spans="2:6" ht="14">
      <c r="B1815" s="358" t="s">
        <v>2751</v>
      </c>
      <c r="C1815" s="359">
        <v>4.3</v>
      </c>
      <c r="D1815" s="359"/>
      <c r="E1815" s="359" t="s">
        <v>2751</v>
      </c>
      <c r="F1815" s="360">
        <v>4.3</v>
      </c>
    </row>
    <row r="1816" spans="2:6" ht="14">
      <c r="B1816" s="358" t="s">
        <v>2302</v>
      </c>
      <c r="C1816" s="359">
        <v>4.3</v>
      </c>
      <c r="D1816" s="359"/>
      <c r="E1816" s="359" t="s">
        <v>2302</v>
      </c>
      <c r="F1816" s="360">
        <v>4.3</v>
      </c>
    </row>
    <row r="1817" spans="2:6" ht="14">
      <c r="B1817" s="358" t="s">
        <v>2340</v>
      </c>
      <c r="C1817" s="359">
        <v>4.3</v>
      </c>
      <c r="D1817" s="359"/>
      <c r="E1817" s="359" t="s">
        <v>2340</v>
      </c>
      <c r="F1817" s="360">
        <v>4.3</v>
      </c>
    </row>
    <row r="1818" spans="2:6" ht="14">
      <c r="B1818" s="358" t="s">
        <v>2207</v>
      </c>
      <c r="C1818" s="359">
        <v>4.3</v>
      </c>
      <c r="D1818" s="359"/>
      <c r="E1818" s="359" t="s">
        <v>2207</v>
      </c>
      <c r="F1818" s="360">
        <v>4.3</v>
      </c>
    </row>
    <row r="1819" spans="2:6" ht="14">
      <c r="B1819" s="358" t="s">
        <v>2210</v>
      </c>
      <c r="C1819" s="359">
        <v>4.3</v>
      </c>
      <c r="D1819" s="359"/>
      <c r="E1819" s="359" t="s">
        <v>2210</v>
      </c>
      <c r="F1819" s="360">
        <v>4.3</v>
      </c>
    </row>
    <row r="1820" spans="2:6" ht="14">
      <c r="B1820" s="358" t="s">
        <v>2196</v>
      </c>
      <c r="C1820" s="359">
        <v>4.3</v>
      </c>
      <c r="D1820" s="359"/>
      <c r="E1820" s="359" t="s">
        <v>2196</v>
      </c>
      <c r="F1820" s="360">
        <v>4.3</v>
      </c>
    </row>
    <row r="1821" spans="2:6" ht="14">
      <c r="B1821" s="358" t="s">
        <v>2389</v>
      </c>
      <c r="C1821" s="359">
        <v>4.3</v>
      </c>
      <c r="D1821" s="359"/>
      <c r="E1821" s="359" t="s">
        <v>2389</v>
      </c>
      <c r="F1821" s="360">
        <v>4.3</v>
      </c>
    </row>
    <row r="1822" spans="2:6" ht="14">
      <c r="B1822" s="358" t="s">
        <v>2233</v>
      </c>
      <c r="C1822" s="359">
        <v>4.3</v>
      </c>
      <c r="D1822" s="359"/>
      <c r="E1822" s="359" t="s">
        <v>2233</v>
      </c>
      <c r="F1822" s="360">
        <v>4.3</v>
      </c>
    </row>
    <row r="1823" spans="2:6" ht="14">
      <c r="B1823" s="358" t="s">
        <v>2163</v>
      </c>
      <c r="C1823" s="359">
        <v>4.3</v>
      </c>
      <c r="D1823" s="359"/>
      <c r="E1823" s="359" t="s">
        <v>2163</v>
      </c>
      <c r="F1823" s="360">
        <v>4.3</v>
      </c>
    </row>
    <row r="1824" spans="2:6" ht="14">
      <c r="B1824" s="358" t="s">
        <v>2752</v>
      </c>
      <c r="C1824" s="359">
        <v>4.3</v>
      </c>
      <c r="D1824" s="359"/>
      <c r="E1824" s="359" t="s">
        <v>2752</v>
      </c>
      <c r="F1824" s="360">
        <v>4.3</v>
      </c>
    </row>
    <row r="1825" spans="2:6" ht="14">
      <c r="B1825" s="358" t="s">
        <v>2753</v>
      </c>
      <c r="C1825" s="359">
        <v>4.3</v>
      </c>
      <c r="D1825" s="359"/>
      <c r="E1825" s="359" t="s">
        <v>2753</v>
      </c>
      <c r="F1825" s="360">
        <v>4.3</v>
      </c>
    </row>
    <row r="1826" spans="2:6" ht="14">
      <c r="B1826" s="358" t="s">
        <v>2754</v>
      </c>
      <c r="C1826" s="359">
        <v>4.3</v>
      </c>
      <c r="D1826" s="359"/>
      <c r="E1826" s="359" t="s">
        <v>2754</v>
      </c>
      <c r="F1826" s="360">
        <v>4.3</v>
      </c>
    </row>
    <row r="1827" spans="2:6" ht="14">
      <c r="B1827" s="358" t="s">
        <v>2755</v>
      </c>
      <c r="C1827" s="359">
        <v>4.3</v>
      </c>
      <c r="D1827" s="359"/>
      <c r="E1827" s="359" t="s">
        <v>2755</v>
      </c>
      <c r="F1827" s="360">
        <v>4.3</v>
      </c>
    </row>
    <row r="1828" spans="2:6" ht="14">
      <c r="B1828" s="358" t="s">
        <v>2756</v>
      </c>
      <c r="C1828" s="359">
        <v>4.3</v>
      </c>
      <c r="D1828" s="359"/>
      <c r="E1828" s="359" t="s">
        <v>2756</v>
      </c>
      <c r="F1828" s="360">
        <v>4.3</v>
      </c>
    </row>
    <row r="1829" spans="2:6" ht="14">
      <c r="B1829" s="358" t="s">
        <v>2757</v>
      </c>
      <c r="C1829" s="359">
        <v>4.3</v>
      </c>
      <c r="D1829" s="359"/>
      <c r="E1829" s="359" t="s">
        <v>2757</v>
      </c>
      <c r="F1829" s="360">
        <v>4.3</v>
      </c>
    </row>
    <row r="1830" spans="2:6" ht="14">
      <c r="B1830" s="358" t="s">
        <v>2758</v>
      </c>
      <c r="C1830" s="359">
        <v>4.3</v>
      </c>
      <c r="D1830" s="359"/>
      <c r="E1830" s="359" t="s">
        <v>2758</v>
      </c>
      <c r="F1830" s="360">
        <v>4.3</v>
      </c>
    </row>
    <row r="1831" spans="2:6" ht="14">
      <c r="B1831" s="358" t="s">
        <v>2759</v>
      </c>
      <c r="C1831" s="359">
        <v>4.3</v>
      </c>
      <c r="D1831" s="359"/>
      <c r="E1831" s="359" t="s">
        <v>2759</v>
      </c>
      <c r="F1831" s="360">
        <v>4.3</v>
      </c>
    </row>
    <row r="1832" spans="2:6" ht="14">
      <c r="B1832" s="358" t="s">
        <v>2760</v>
      </c>
      <c r="C1832" s="359">
        <v>4.3</v>
      </c>
      <c r="D1832" s="359"/>
      <c r="E1832" s="359" t="s">
        <v>2760</v>
      </c>
      <c r="F1832" s="360">
        <v>4.3</v>
      </c>
    </row>
    <row r="1833" spans="2:6" ht="14">
      <c r="B1833" s="358" t="s">
        <v>2761</v>
      </c>
      <c r="C1833" s="359">
        <v>4.3</v>
      </c>
      <c r="D1833" s="359"/>
      <c r="E1833" s="359" t="s">
        <v>2761</v>
      </c>
      <c r="F1833" s="360">
        <v>4.3</v>
      </c>
    </row>
    <row r="1834" spans="2:6" ht="14">
      <c r="B1834" s="358" t="s">
        <v>2762</v>
      </c>
      <c r="C1834" s="359">
        <v>4.3</v>
      </c>
      <c r="D1834" s="359"/>
      <c r="E1834" s="359" t="s">
        <v>2762</v>
      </c>
      <c r="F1834" s="360">
        <v>4.3</v>
      </c>
    </row>
    <row r="1835" spans="2:6" ht="14">
      <c r="B1835" s="358" t="s">
        <v>2763</v>
      </c>
      <c r="C1835" s="359">
        <v>4.3</v>
      </c>
      <c r="D1835" s="359"/>
      <c r="E1835" s="359" t="s">
        <v>2763</v>
      </c>
      <c r="F1835" s="360">
        <v>4.3</v>
      </c>
    </row>
    <row r="1836" spans="2:6" ht="14">
      <c r="B1836" s="358" t="s">
        <v>2764</v>
      </c>
      <c r="C1836" s="359">
        <v>4.3</v>
      </c>
      <c r="D1836" s="359"/>
      <c r="E1836" s="359" t="s">
        <v>2764</v>
      </c>
      <c r="F1836" s="360">
        <v>4.3</v>
      </c>
    </row>
    <row r="1837" spans="2:6" ht="14">
      <c r="B1837" s="358" t="s">
        <v>2065</v>
      </c>
      <c r="C1837" s="359">
        <v>4.2</v>
      </c>
      <c r="D1837" s="359"/>
      <c r="E1837" s="359" t="s">
        <v>2065</v>
      </c>
      <c r="F1837" s="360">
        <v>4.2</v>
      </c>
    </row>
    <row r="1838" spans="2:6" ht="14">
      <c r="B1838" s="358" t="s">
        <v>2244</v>
      </c>
      <c r="C1838" s="359">
        <v>4.2</v>
      </c>
      <c r="D1838" s="359"/>
      <c r="E1838" s="359" t="s">
        <v>2244</v>
      </c>
      <c r="F1838" s="360">
        <v>4.2</v>
      </c>
    </row>
    <row r="1839" spans="2:6" ht="14">
      <c r="B1839" s="358" t="s">
        <v>2289</v>
      </c>
      <c r="C1839" s="359">
        <v>4.2</v>
      </c>
      <c r="D1839" s="359"/>
      <c r="E1839" s="359" t="s">
        <v>2289</v>
      </c>
      <c r="F1839" s="360">
        <v>4.2</v>
      </c>
    </row>
    <row r="1840" spans="2:6" ht="14">
      <c r="B1840" s="358" t="s">
        <v>734</v>
      </c>
      <c r="C1840" s="359">
        <v>4.2</v>
      </c>
      <c r="D1840" s="359"/>
      <c r="E1840" s="359" t="s">
        <v>734</v>
      </c>
      <c r="F1840" s="360">
        <v>4.2</v>
      </c>
    </row>
    <row r="1841" spans="2:6" ht="14">
      <c r="B1841" s="358" t="s">
        <v>802</v>
      </c>
      <c r="C1841" s="359">
        <v>4.2</v>
      </c>
      <c r="D1841" s="359"/>
      <c r="E1841" s="359" t="s">
        <v>802</v>
      </c>
      <c r="F1841" s="360">
        <v>4.2</v>
      </c>
    </row>
    <row r="1842" spans="2:6" ht="14">
      <c r="B1842" s="358" t="s">
        <v>2082</v>
      </c>
      <c r="C1842" s="359">
        <v>4.2</v>
      </c>
      <c r="D1842" s="359"/>
      <c r="E1842" s="359" t="s">
        <v>2082</v>
      </c>
      <c r="F1842" s="360">
        <v>4.2</v>
      </c>
    </row>
    <row r="1843" spans="2:6" ht="14">
      <c r="B1843" s="358" t="s">
        <v>2352</v>
      </c>
      <c r="C1843" s="359">
        <v>4.2</v>
      </c>
      <c r="D1843" s="359"/>
      <c r="E1843" s="359" t="s">
        <v>2352</v>
      </c>
      <c r="F1843" s="360">
        <v>4.2</v>
      </c>
    </row>
    <row r="1844" spans="2:6" ht="14">
      <c r="B1844" s="358" t="s">
        <v>2296</v>
      </c>
      <c r="C1844" s="359">
        <v>4.2</v>
      </c>
      <c r="D1844" s="359"/>
      <c r="E1844" s="359" t="s">
        <v>2296</v>
      </c>
      <c r="F1844" s="360">
        <v>4.2</v>
      </c>
    </row>
    <row r="1845" spans="2:6" ht="14">
      <c r="B1845" s="358" t="s">
        <v>2765</v>
      </c>
      <c r="C1845" s="359">
        <v>4.2</v>
      </c>
      <c r="D1845" s="359"/>
      <c r="E1845" s="359" t="s">
        <v>2765</v>
      </c>
      <c r="F1845" s="360">
        <v>4.2</v>
      </c>
    </row>
    <row r="1846" spans="2:6" ht="14">
      <c r="B1846" s="358" t="s">
        <v>2766</v>
      </c>
      <c r="C1846" s="359">
        <v>4.2</v>
      </c>
      <c r="D1846" s="359"/>
      <c r="E1846" s="359" t="s">
        <v>2766</v>
      </c>
      <c r="F1846" s="360">
        <v>4.2</v>
      </c>
    </row>
    <row r="1847" spans="2:6" ht="14">
      <c r="B1847" s="358" t="s">
        <v>2767</v>
      </c>
      <c r="C1847" s="359">
        <v>4.2</v>
      </c>
      <c r="D1847" s="359"/>
      <c r="E1847" s="359" t="s">
        <v>2767</v>
      </c>
      <c r="F1847" s="360">
        <v>4.2</v>
      </c>
    </row>
    <row r="1848" spans="2:6" ht="14">
      <c r="B1848" s="358" t="s">
        <v>2768</v>
      </c>
      <c r="C1848" s="359">
        <v>4.2</v>
      </c>
      <c r="D1848" s="359"/>
      <c r="E1848" s="359" t="s">
        <v>2768</v>
      </c>
      <c r="F1848" s="360">
        <v>4.2</v>
      </c>
    </row>
    <row r="1849" spans="2:6" ht="14">
      <c r="B1849" s="358" t="s">
        <v>2769</v>
      </c>
      <c r="C1849" s="359">
        <v>4.2</v>
      </c>
      <c r="D1849" s="359"/>
      <c r="E1849" s="359" t="s">
        <v>2769</v>
      </c>
      <c r="F1849" s="360">
        <v>4.2</v>
      </c>
    </row>
    <row r="1850" spans="2:6" ht="14">
      <c r="B1850" s="358" t="s">
        <v>2770</v>
      </c>
      <c r="C1850" s="359">
        <v>4.2</v>
      </c>
      <c r="D1850" s="359"/>
      <c r="E1850" s="359" t="s">
        <v>2770</v>
      </c>
      <c r="F1850" s="360">
        <v>4.2</v>
      </c>
    </row>
    <row r="1851" spans="2:6" ht="14">
      <c r="B1851" s="358" t="s">
        <v>2771</v>
      </c>
      <c r="C1851" s="359">
        <v>4.2</v>
      </c>
      <c r="D1851" s="359"/>
      <c r="E1851" s="359" t="s">
        <v>2771</v>
      </c>
      <c r="F1851" s="360">
        <v>4.2</v>
      </c>
    </row>
    <row r="1852" spans="2:6" ht="14">
      <c r="B1852" s="358" t="s">
        <v>2772</v>
      </c>
      <c r="C1852" s="359">
        <v>4.2</v>
      </c>
      <c r="D1852" s="359"/>
      <c r="E1852" s="359" t="s">
        <v>2772</v>
      </c>
      <c r="F1852" s="360">
        <v>4.2</v>
      </c>
    </row>
    <row r="1853" spans="2:6" ht="14">
      <c r="B1853" s="358" t="s">
        <v>2773</v>
      </c>
      <c r="C1853" s="359">
        <v>4.2</v>
      </c>
      <c r="D1853" s="359"/>
      <c r="E1853" s="359" t="s">
        <v>2773</v>
      </c>
      <c r="F1853" s="360">
        <v>4.2</v>
      </c>
    </row>
    <row r="1854" spans="2:6" ht="14">
      <c r="B1854" s="358" t="s">
        <v>2774</v>
      </c>
      <c r="C1854" s="359">
        <v>4.2</v>
      </c>
      <c r="D1854" s="359"/>
      <c r="E1854" s="359" t="s">
        <v>2774</v>
      </c>
      <c r="F1854" s="360">
        <v>4.2</v>
      </c>
    </row>
    <row r="1855" spans="2:6" ht="14">
      <c r="B1855" s="358" t="s">
        <v>2775</v>
      </c>
      <c r="C1855" s="359">
        <v>4.2</v>
      </c>
      <c r="D1855" s="359"/>
      <c r="E1855" s="359" t="s">
        <v>2775</v>
      </c>
      <c r="F1855" s="360">
        <v>4.2</v>
      </c>
    </row>
    <row r="1856" spans="2:6" ht="14">
      <c r="B1856" s="358" t="s">
        <v>2776</v>
      </c>
      <c r="C1856" s="359">
        <v>4.2</v>
      </c>
      <c r="D1856" s="359"/>
      <c r="E1856" s="359" t="s">
        <v>2776</v>
      </c>
      <c r="F1856" s="360">
        <v>4.2</v>
      </c>
    </row>
    <row r="1857" spans="2:6" ht="14">
      <c r="B1857" s="358" t="s">
        <v>2777</v>
      </c>
      <c r="C1857" s="359">
        <v>4.2</v>
      </c>
      <c r="D1857" s="359"/>
      <c r="E1857" s="359" t="s">
        <v>2777</v>
      </c>
      <c r="F1857" s="360">
        <v>4.2</v>
      </c>
    </row>
    <row r="1858" spans="2:6" ht="14">
      <c r="B1858" s="358" t="s">
        <v>2778</v>
      </c>
      <c r="C1858" s="359">
        <v>4.2</v>
      </c>
      <c r="D1858" s="359"/>
      <c r="E1858" s="359" t="s">
        <v>2778</v>
      </c>
      <c r="F1858" s="360">
        <v>4.2</v>
      </c>
    </row>
    <row r="1859" spans="2:6" ht="14">
      <c r="B1859" s="358" t="s">
        <v>2779</v>
      </c>
      <c r="C1859" s="359">
        <v>4.2</v>
      </c>
      <c r="D1859" s="359"/>
      <c r="E1859" s="359" t="s">
        <v>2779</v>
      </c>
      <c r="F1859" s="360">
        <v>4.2</v>
      </c>
    </row>
    <row r="1860" spans="2:6" ht="14">
      <c r="B1860" s="358" t="s">
        <v>2780</v>
      </c>
      <c r="C1860" s="359">
        <v>4.2</v>
      </c>
      <c r="D1860" s="359"/>
      <c r="E1860" s="359" t="s">
        <v>2780</v>
      </c>
      <c r="F1860" s="360">
        <v>4.2</v>
      </c>
    </row>
    <row r="1861" spans="2:6" ht="14">
      <c r="B1861" s="358" t="s">
        <v>2781</v>
      </c>
      <c r="C1861" s="359">
        <v>4.2</v>
      </c>
      <c r="D1861" s="359"/>
      <c r="E1861" s="359" t="s">
        <v>2781</v>
      </c>
      <c r="F1861" s="360">
        <v>4.2</v>
      </c>
    </row>
    <row r="1862" spans="2:6" ht="14">
      <c r="B1862" s="358" t="s">
        <v>2782</v>
      </c>
      <c r="C1862" s="359">
        <v>4.2</v>
      </c>
      <c r="D1862" s="359"/>
      <c r="E1862" s="359" t="s">
        <v>2782</v>
      </c>
      <c r="F1862" s="360">
        <v>4.2</v>
      </c>
    </row>
    <row r="1863" spans="2:6" ht="14">
      <c r="B1863" s="358" t="s">
        <v>2783</v>
      </c>
      <c r="C1863" s="359">
        <v>4.2</v>
      </c>
      <c r="D1863" s="359"/>
      <c r="E1863" s="359" t="s">
        <v>2783</v>
      </c>
      <c r="F1863" s="360">
        <v>4.2</v>
      </c>
    </row>
    <row r="1864" spans="2:6" ht="14">
      <c r="B1864" s="358" t="s">
        <v>2784</v>
      </c>
      <c r="C1864" s="359">
        <v>4.2</v>
      </c>
      <c r="D1864" s="359"/>
      <c r="E1864" s="359" t="s">
        <v>2784</v>
      </c>
      <c r="F1864" s="360">
        <v>4.2</v>
      </c>
    </row>
    <row r="1865" spans="2:6" ht="14">
      <c r="B1865" s="358" t="s">
        <v>2785</v>
      </c>
      <c r="C1865" s="359">
        <v>4.2</v>
      </c>
      <c r="D1865" s="359"/>
      <c r="E1865" s="359" t="s">
        <v>2785</v>
      </c>
      <c r="F1865" s="360">
        <v>4.2</v>
      </c>
    </row>
    <row r="1866" spans="2:6" ht="14">
      <c r="B1866" s="358" t="s">
        <v>2220</v>
      </c>
      <c r="C1866" s="359">
        <v>4.0999999999999996</v>
      </c>
      <c r="D1866" s="359"/>
      <c r="E1866" s="359" t="s">
        <v>2220</v>
      </c>
      <c r="F1866" s="360">
        <v>4.0999999999999996</v>
      </c>
    </row>
    <row r="1867" spans="2:6" ht="14">
      <c r="B1867" s="358" t="s">
        <v>2251</v>
      </c>
      <c r="C1867" s="359">
        <v>4.0999999999999996</v>
      </c>
      <c r="D1867" s="359"/>
      <c r="E1867" s="359" t="s">
        <v>2251</v>
      </c>
      <c r="F1867" s="360">
        <v>4.0999999999999996</v>
      </c>
    </row>
    <row r="1868" spans="2:6" ht="14">
      <c r="B1868" s="358" t="s">
        <v>2238</v>
      </c>
      <c r="C1868" s="359">
        <v>4.0999999999999996</v>
      </c>
      <c r="D1868" s="359"/>
      <c r="E1868" s="359" t="s">
        <v>2238</v>
      </c>
      <c r="F1868" s="360">
        <v>4.0999999999999996</v>
      </c>
    </row>
    <row r="1869" spans="2:6" ht="14">
      <c r="B1869" s="358" t="s">
        <v>2786</v>
      </c>
      <c r="C1869" s="359">
        <v>4.0999999999999996</v>
      </c>
      <c r="D1869" s="359"/>
      <c r="E1869" s="359" t="s">
        <v>2786</v>
      </c>
      <c r="F1869" s="360">
        <v>4.0999999999999996</v>
      </c>
    </row>
    <row r="1870" spans="2:6" ht="14">
      <c r="B1870" s="358" t="s">
        <v>1980</v>
      </c>
      <c r="C1870" s="359">
        <v>4.0999999999999996</v>
      </c>
      <c r="D1870" s="359"/>
      <c r="E1870" s="359" t="s">
        <v>1980</v>
      </c>
      <c r="F1870" s="360">
        <v>4.0999999999999996</v>
      </c>
    </row>
    <row r="1871" spans="2:6" ht="14">
      <c r="B1871" s="358" t="s">
        <v>2166</v>
      </c>
      <c r="C1871" s="359">
        <v>4.0999999999999996</v>
      </c>
      <c r="D1871" s="359"/>
      <c r="E1871" s="359" t="s">
        <v>2166</v>
      </c>
      <c r="F1871" s="360">
        <v>4.0999999999999996</v>
      </c>
    </row>
    <row r="1872" spans="2:6" ht="14">
      <c r="B1872" s="358" t="s">
        <v>2349</v>
      </c>
      <c r="C1872" s="359">
        <v>4.0999999999999996</v>
      </c>
      <c r="D1872" s="359"/>
      <c r="E1872" s="359" t="s">
        <v>2349</v>
      </c>
      <c r="F1872" s="360">
        <v>4.0999999999999996</v>
      </c>
    </row>
    <row r="1873" spans="2:6" ht="14">
      <c r="B1873" s="358" t="s">
        <v>2249</v>
      </c>
      <c r="C1873" s="359">
        <v>4.0999999999999996</v>
      </c>
      <c r="D1873" s="359"/>
      <c r="E1873" s="359" t="s">
        <v>2249</v>
      </c>
      <c r="F1873" s="360">
        <v>4.0999999999999996</v>
      </c>
    </row>
    <row r="1874" spans="2:6" ht="14">
      <c r="B1874" s="358" t="s">
        <v>2292</v>
      </c>
      <c r="C1874" s="359">
        <v>4.0999999999999996</v>
      </c>
      <c r="D1874" s="359"/>
      <c r="E1874" s="359" t="s">
        <v>2292</v>
      </c>
      <c r="F1874" s="360">
        <v>4.0999999999999996</v>
      </c>
    </row>
    <row r="1875" spans="2:6" ht="14">
      <c r="B1875" s="358" t="s">
        <v>906</v>
      </c>
      <c r="C1875" s="359">
        <v>4.0999999999999996</v>
      </c>
      <c r="D1875" s="359"/>
      <c r="E1875" s="359" t="s">
        <v>906</v>
      </c>
      <c r="F1875" s="360">
        <v>4.0999999999999996</v>
      </c>
    </row>
    <row r="1876" spans="2:6" ht="14">
      <c r="B1876" s="358" t="s">
        <v>907</v>
      </c>
      <c r="C1876" s="359">
        <v>4.0999999999999996</v>
      </c>
      <c r="D1876" s="359"/>
      <c r="E1876" s="359" t="s">
        <v>907</v>
      </c>
      <c r="F1876" s="360">
        <v>4.0999999999999996</v>
      </c>
    </row>
    <row r="1877" spans="2:6" ht="14">
      <c r="B1877" s="358" t="s">
        <v>2333</v>
      </c>
      <c r="C1877" s="359">
        <v>4.0999999999999996</v>
      </c>
      <c r="D1877" s="359"/>
      <c r="E1877" s="359" t="s">
        <v>2333</v>
      </c>
      <c r="F1877" s="360">
        <v>4.0999999999999996</v>
      </c>
    </row>
    <row r="1878" spans="2:6" ht="14">
      <c r="B1878" s="358" t="s">
        <v>2211</v>
      </c>
      <c r="C1878" s="359">
        <v>4.0999999999999996</v>
      </c>
      <c r="D1878" s="359"/>
      <c r="E1878" s="359" t="s">
        <v>2211</v>
      </c>
      <c r="F1878" s="360">
        <v>4.0999999999999996</v>
      </c>
    </row>
    <row r="1879" spans="2:6" ht="14">
      <c r="B1879" s="358" t="s">
        <v>2101</v>
      </c>
      <c r="C1879" s="359">
        <v>4.0999999999999996</v>
      </c>
      <c r="D1879" s="359"/>
      <c r="E1879" s="359" t="s">
        <v>2101</v>
      </c>
      <c r="F1879" s="360">
        <v>4.0999999999999996</v>
      </c>
    </row>
    <row r="1880" spans="2:6" ht="14">
      <c r="B1880" s="358" t="s">
        <v>2325</v>
      </c>
      <c r="C1880" s="359">
        <v>4.0999999999999996</v>
      </c>
      <c r="D1880" s="359"/>
      <c r="E1880" s="359" t="s">
        <v>2325</v>
      </c>
      <c r="F1880" s="360">
        <v>4.0999999999999996</v>
      </c>
    </row>
    <row r="1881" spans="2:6" ht="14">
      <c r="B1881" s="358" t="s">
        <v>2313</v>
      </c>
      <c r="C1881" s="359">
        <v>4.0999999999999996</v>
      </c>
      <c r="D1881" s="359"/>
      <c r="E1881" s="359" t="s">
        <v>2313</v>
      </c>
      <c r="F1881" s="360">
        <v>4.0999999999999996</v>
      </c>
    </row>
    <row r="1882" spans="2:6" ht="14">
      <c r="B1882" s="358" t="s">
        <v>2787</v>
      </c>
      <c r="C1882" s="359">
        <v>4.0999999999999996</v>
      </c>
      <c r="D1882" s="359"/>
      <c r="E1882" s="359" t="s">
        <v>2787</v>
      </c>
      <c r="F1882" s="360">
        <v>4.0999999999999996</v>
      </c>
    </row>
    <row r="1883" spans="2:6" ht="14">
      <c r="B1883" s="358" t="s">
        <v>2788</v>
      </c>
      <c r="C1883" s="359">
        <v>4.0999999999999996</v>
      </c>
      <c r="D1883" s="359"/>
      <c r="E1883" s="359" t="s">
        <v>2788</v>
      </c>
      <c r="F1883" s="360">
        <v>4.0999999999999996</v>
      </c>
    </row>
    <row r="1884" spans="2:6" ht="14">
      <c r="B1884" s="358" t="s">
        <v>2789</v>
      </c>
      <c r="C1884" s="359">
        <v>4.0999999999999996</v>
      </c>
      <c r="D1884" s="359"/>
      <c r="E1884" s="359" t="s">
        <v>2789</v>
      </c>
      <c r="F1884" s="360">
        <v>4.0999999999999996</v>
      </c>
    </row>
    <row r="1885" spans="2:6" ht="14">
      <c r="B1885" s="358" t="s">
        <v>2790</v>
      </c>
      <c r="C1885" s="359">
        <v>4.0999999999999996</v>
      </c>
      <c r="D1885" s="359"/>
      <c r="E1885" s="359" t="s">
        <v>2790</v>
      </c>
      <c r="F1885" s="360">
        <v>4.0999999999999996</v>
      </c>
    </row>
    <row r="1886" spans="2:6" ht="14">
      <c r="B1886" s="358" t="s">
        <v>2791</v>
      </c>
      <c r="C1886" s="359">
        <v>4.0999999999999996</v>
      </c>
      <c r="D1886" s="359"/>
      <c r="E1886" s="359" t="s">
        <v>2791</v>
      </c>
      <c r="F1886" s="360">
        <v>4.0999999999999996</v>
      </c>
    </row>
    <row r="1887" spans="2:6" ht="14">
      <c r="B1887" s="358" t="s">
        <v>2792</v>
      </c>
      <c r="C1887" s="359">
        <v>4.0999999999999996</v>
      </c>
      <c r="D1887" s="359"/>
      <c r="E1887" s="359" t="s">
        <v>2792</v>
      </c>
      <c r="F1887" s="360">
        <v>4.0999999999999996</v>
      </c>
    </row>
    <row r="1888" spans="2:6" ht="14">
      <c r="B1888" s="358" t="s">
        <v>2793</v>
      </c>
      <c r="C1888" s="359">
        <v>4.0999999999999996</v>
      </c>
      <c r="D1888" s="359"/>
      <c r="E1888" s="359" t="s">
        <v>2793</v>
      </c>
      <c r="F1888" s="360">
        <v>4.0999999999999996</v>
      </c>
    </row>
    <row r="1889" spans="2:6" ht="14">
      <c r="B1889" s="358" t="s">
        <v>2794</v>
      </c>
      <c r="C1889" s="359">
        <v>4.0999999999999996</v>
      </c>
      <c r="D1889" s="359"/>
      <c r="E1889" s="359" t="s">
        <v>2794</v>
      </c>
      <c r="F1889" s="360">
        <v>4.0999999999999996</v>
      </c>
    </row>
    <row r="1890" spans="2:6" ht="14">
      <c r="B1890" s="358" t="s">
        <v>2795</v>
      </c>
      <c r="C1890" s="359">
        <v>4.0999999999999996</v>
      </c>
      <c r="D1890" s="359"/>
      <c r="E1890" s="359" t="s">
        <v>2795</v>
      </c>
      <c r="F1890" s="360">
        <v>4.0999999999999996</v>
      </c>
    </row>
    <row r="1891" spans="2:6" ht="14">
      <c r="B1891" s="358" t="s">
        <v>2796</v>
      </c>
      <c r="C1891" s="359">
        <v>4.0999999999999996</v>
      </c>
      <c r="D1891" s="359"/>
      <c r="E1891" s="359" t="s">
        <v>2796</v>
      </c>
      <c r="F1891" s="360">
        <v>4.0999999999999996</v>
      </c>
    </row>
    <row r="1892" spans="2:6" ht="14">
      <c r="B1892" s="358" t="s">
        <v>2797</v>
      </c>
      <c r="C1892" s="359">
        <v>4.0999999999999996</v>
      </c>
      <c r="D1892" s="359"/>
      <c r="E1892" s="359" t="s">
        <v>2797</v>
      </c>
      <c r="F1892" s="360">
        <v>4.0999999999999996</v>
      </c>
    </row>
    <row r="1893" spans="2:6" ht="14">
      <c r="B1893" s="358" t="s">
        <v>2798</v>
      </c>
      <c r="C1893" s="359">
        <v>4.0999999999999996</v>
      </c>
      <c r="D1893" s="359"/>
      <c r="E1893" s="359" t="s">
        <v>2798</v>
      </c>
      <c r="F1893" s="360">
        <v>4.0999999999999996</v>
      </c>
    </row>
    <row r="1894" spans="2:6" ht="14">
      <c r="B1894" s="358" t="s">
        <v>2799</v>
      </c>
      <c r="C1894" s="359">
        <v>4.0999999999999996</v>
      </c>
      <c r="D1894" s="359"/>
      <c r="E1894" s="359" t="s">
        <v>2799</v>
      </c>
      <c r="F1894" s="360">
        <v>4.0999999999999996</v>
      </c>
    </row>
    <row r="1895" spans="2:6" ht="14">
      <c r="B1895" s="358" t="s">
        <v>2384</v>
      </c>
      <c r="C1895" s="359">
        <v>4</v>
      </c>
      <c r="D1895" s="359"/>
      <c r="E1895" s="359" t="s">
        <v>2384</v>
      </c>
      <c r="F1895" s="360">
        <v>4</v>
      </c>
    </row>
    <row r="1896" spans="2:6" ht="14">
      <c r="B1896" s="358" t="s">
        <v>2329</v>
      </c>
      <c r="C1896" s="359">
        <v>4</v>
      </c>
      <c r="D1896" s="359"/>
      <c r="E1896" s="359" t="s">
        <v>2329</v>
      </c>
      <c r="F1896" s="360">
        <v>4</v>
      </c>
    </row>
    <row r="1897" spans="2:6" ht="14">
      <c r="B1897" s="358" t="s">
        <v>2165</v>
      </c>
      <c r="C1897" s="359">
        <v>4</v>
      </c>
      <c r="D1897" s="359"/>
      <c r="E1897" s="359" t="s">
        <v>2165</v>
      </c>
      <c r="F1897" s="360">
        <v>4</v>
      </c>
    </row>
    <row r="1898" spans="2:6" ht="14">
      <c r="B1898" s="358" t="s">
        <v>2347</v>
      </c>
      <c r="C1898" s="359">
        <v>4</v>
      </c>
      <c r="D1898" s="359"/>
      <c r="E1898" s="359" t="s">
        <v>2347</v>
      </c>
      <c r="F1898" s="360">
        <v>4</v>
      </c>
    </row>
    <row r="1899" spans="2:6" ht="14">
      <c r="B1899" s="358" t="s">
        <v>2040</v>
      </c>
      <c r="C1899" s="359">
        <v>4</v>
      </c>
      <c r="D1899" s="359"/>
      <c r="E1899" s="359" t="s">
        <v>2040</v>
      </c>
      <c r="F1899" s="360">
        <v>4</v>
      </c>
    </row>
    <row r="1900" spans="2:6" ht="14">
      <c r="B1900" s="358" t="s">
        <v>2177</v>
      </c>
      <c r="C1900" s="359">
        <v>4</v>
      </c>
      <c r="D1900" s="359"/>
      <c r="E1900" s="359" t="s">
        <v>2177</v>
      </c>
      <c r="F1900" s="360">
        <v>4</v>
      </c>
    </row>
    <row r="1901" spans="2:6" ht="14">
      <c r="B1901" s="358" t="s">
        <v>2273</v>
      </c>
      <c r="C1901" s="359">
        <v>4</v>
      </c>
      <c r="D1901" s="359"/>
      <c r="E1901" s="359" t="s">
        <v>2273</v>
      </c>
      <c r="F1901" s="360">
        <v>4</v>
      </c>
    </row>
    <row r="1902" spans="2:6" ht="14">
      <c r="B1902" s="358" t="s">
        <v>2358</v>
      </c>
      <c r="C1902" s="359">
        <v>4</v>
      </c>
      <c r="D1902" s="359"/>
      <c r="E1902" s="359" t="s">
        <v>2358</v>
      </c>
      <c r="F1902" s="360">
        <v>4</v>
      </c>
    </row>
    <row r="1903" spans="2:6" ht="14">
      <c r="B1903" s="358" t="s">
        <v>2375</v>
      </c>
      <c r="C1903" s="359">
        <v>4</v>
      </c>
      <c r="D1903" s="359"/>
      <c r="E1903" s="359" t="s">
        <v>2375</v>
      </c>
      <c r="F1903" s="360">
        <v>4</v>
      </c>
    </row>
    <row r="1904" spans="2:6" ht="14">
      <c r="B1904" s="358" t="s">
        <v>2209</v>
      </c>
      <c r="C1904" s="359">
        <v>4</v>
      </c>
      <c r="D1904" s="359"/>
      <c r="E1904" s="359" t="s">
        <v>2209</v>
      </c>
      <c r="F1904" s="360">
        <v>4</v>
      </c>
    </row>
    <row r="1905" spans="2:6" ht="14">
      <c r="B1905" s="358" t="s">
        <v>2161</v>
      </c>
      <c r="C1905" s="359">
        <v>4</v>
      </c>
      <c r="D1905" s="359"/>
      <c r="E1905" s="359" t="s">
        <v>2161</v>
      </c>
      <c r="F1905" s="360">
        <v>4</v>
      </c>
    </row>
    <row r="1906" spans="2:6" ht="14">
      <c r="B1906" s="358" t="s">
        <v>2298</v>
      </c>
      <c r="C1906" s="359">
        <v>4</v>
      </c>
      <c r="D1906" s="359"/>
      <c r="E1906" s="359" t="s">
        <v>2298</v>
      </c>
      <c r="F1906" s="360">
        <v>4</v>
      </c>
    </row>
    <row r="1907" spans="2:6" ht="14">
      <c r="B1907" s="358" t="s">
        <v>1917</v>
      </c>
      <c r="C1907" s="359">
        <v>4</v>
      </c>
      <c r="D1907" s="359"/>
      <c r="E1907" s="359" t="s">
        <v>1917</v>
      </c>
      <c r="F1907" s="360">
        <v>4</v>
      </c>
    </row>
    <row r="1908" spans="2:6" ht="14">
      <c r="B1908" s="358" t="s">
        <v>2800</v>
      </c>
      <c r="C1908" s="359">
        <v>4</v>
      </c>
      <c r="D1908" s="359"/>
      <c r="E1908" s="359" t="s">
        <v>2800</v>
      </c>
      <c r="F1908" s="360">
        <v>4</v>
      </c>
    </row>
    <row r="1909" spans="2:6" ht="14">
      <c r="B1909" s="358" t="s">
        <v>2801</v>
      </c>
      <c r="C1909" s="359">
        <v>4</v>
      </c>
      <c r="D1909" s="359"/>
      <c r="E1909" s="359" t="s">
        <v>2801</v>
      </c>
      <c r="F1909" s="360">
        <v>4</v>
      </c>
    </row>
    <row r="1910" spans="2:6" ht="14">
      <c r="B1910" s="358" t="s">
        <v>2802</v>
      </c>
      <c r="C1910" s="359">
        <v>4</v>
      </c>
      <c r="D1910" s="359"/>
      <c r="E1910" s="359" t="s">
        <v>2802</v>
      </c>
      <c r="F1910" s="360">
        <v>4</v>
      </c>
    </row>
    <row r="1911" spans="2:6" ht="14">
      <c r="B1911" s="358" t="s">
        <v>2803</v>
      </c>
      <c r="C1911" s="359">
        <v>4</v>
      </c>
      <c r="D1911" s="359"/>
      <c r="E1911" s="359" t="s">
        <v>2803</v>
      </c>
      <c r="F1911" s="360">
        <v>4</v>
      </c>
    </row>
    <row r="1912" spans="2:6" ht="14">
      <c r="B1912" s="358" t="s">
        <v>2804</v>
      </c>
      <c r="C1912" s="359">
        <v>4</v>
      </c>
      <c r="D1912" s="359"/>
      <c r="E1912" s="359" t="s">
        <v>2804</v>
      </c>
      <c r="F1912" s="360">
        <v>4</v>
      </c>
    </row>
    <row r="1913" spans="2:6" ht="14">
      <c r="B1913" s="358" t="s">
        <v>2805</v>
      </c>
      <c r="C1913" s="359">
        <v>4</v>
      </c>
      <c r="D1913" s="359"/>
      <c r="E1913" s="359" t="s">
        <v>2805</v>
      </c>
      <c r="F1913" s="360">
        <v>4</v>
      </c>
    </row>
    <row r="1914" spans="2:6" ht="14">
      <c r="B1914" s="358" t="s">
        <v>2806</v>
      </c>
      <c r="C1914" s="359">
        <v>4</v>
      </c>
      <c r="D1914" s="359"/>
      <c r="E1914" s="359" t="s">
        <v>2806</v>
      </c>
      <c r="F1914" s="360">
        <v>4</v>
      </c>
    </row>
    <row r="1915" spans="2:6" ht="14">
      <c r="B1915" s="358" t="s">
        <v>2807</v>
      </c>
      <c r="C1915" s="359">
        <v>4</v>
      </c>
      <c r="D1915" s="359"/>
      <c r="E1915" s="359" t="s">
        <v>2807</v>
      </c>
      <c r="F1915" s="360">
        <v>4</v>
      </c>
    </row>
    <row r="1916" spans="2:6" ht="14">
      <c r="B1916" s="358" t="s">
        <v>2808</v>
      </c>
      <c r="C1916" s="359">
        <v>4</v>
      </c>
      <c r="D1916" s="359"/>
      <c r="E1916" s="359" t="s">
        <v>2808</v>
      </c>
      <c r="F1916" s="360">
        <v>4</v>
      </c>
    </row>
    <row r="1917" spans="2:6" ht="14">
      <c r="B1917" s="358" t="s">
        <v>2809</v>
      </c>
      <c r="C1917" s="359">
        <v>4</v>
      </c>
      <c r="D1917" s="359"/>
      <c r="E1917" s="359" t="s">
        <v>2809</v>
      </c>
      <c r="F1917" s="360">
        <v>4</v>
      </c>
    </row>
    <row r="1918" spans="2:6" ht="14">
      <c r="B1918" s="358" t="s">
        <v>2810</v>
      </c>
      <c r="C1918" s="359">
        <v>4</v>
      </c>
      <c r="D1918" s="359"/>
      <c r="E1918" s="359" t="s">
        <v>2810</v>
      </c>
      <c r="F1918" s="360">
        <v>4</v>
      </c>
    </row>
    <row r="1919" spans="2:6" ht="14">
      <c r="B1919" s="358" t="s">
        <v>2280</v>
      </c>
      <c r="C1919" s="359">
        <v>3.9</v>
      </c>
      <c r="D1919" s="359"/>
      <c r="E1919" s="359" t="s">
        <v>2280</v>
      </c>
      <c r="F1919" s="360">
        <v>3.9</v>
      </c>
    </row>
    <row r="1920" spans="2:6" ht="14">
      <c r="B1920" s="358" t="s">
        <v>640</v>
      </c>
      <c r="C1920" s="359">
        <v>3.9</v>
      </c>
      <c r="D1920" s="359"/>
      <c r="E1920" s="359" t="s">
        <v>640</v>
      </c>
      <c r="F1920" s="360">
        <v>3.9</v>
      </c>
    </row>
    <row r="1921" spans="2:6" ht="14">
      <c r="B1921" s="358" t="s">
        <v>738</v>
      </c>
      <c r="C1921" s="359">
        <v>3.9</v>
      </c>
      <c r="D1921" s="359"/>
      <c r="E1921" s="359" t="s">
        <v>738</v>
      </c>
      <c r="F1921" s="360">
        <v>3.9</v>
      </c>
    </row>
    <row r="1922" spans="2:6" ht="14">
      <c r="B1922" s="358" t="s">
        <v>2334</v>
      </c>
      <c r="C1922" s="359">
        <v>3.9</v>
      </c>
      <c r="D1922" s="359"/>
      <c r="E1922" s="359" t="s">
        <v>2334</v>
      </c>
      <c r="F1922" s="360">
        <v>3.9</v>
      </c>
    </row>
    <row r="1923" spans="2:6" ht="14">
      <c r="B1923" s="358" t="s">
        <v>2284</v>
      </c>
      <c r="C1923" s="359">
        <v>3.9</v>
      </c>
      <c r="D1923" s="359"/>
      <c r="E1923" s="359" t="s">
        <v>2284</v>
      </c>
      <c r="F1923" s="360">
        <v>3.9</v>
      </c>
    </row>
    <row r="1924" spans="2:6" ht="14">
      <c r="B1924" s="358" t="s">
        <v>2811</v>
      </c>
      <c r="C1924" s="359">
        <v>3.9</v>
      </c>
      <c r="D1924" s="359"/>
      <c r="E1924" s="359" t="s">
        <v>2811</v>
      </c>
      <c r="F1924" s="360">
        <v>3.9</v>
      </c>
    </row>
    <row r="1925" spans="2:6" ht="14">
      <c r="B1925" s="358" t="s">
        <v>2812</v>
      </c>
      <c r="C1925" s="359">
        <v>3.9</v>
      </c>
      <c r="D1925" s="359"/>
      <c r="E1925" s="359" t="s">
        <v>2812</v>
      </c>
      <c r="F1925" s="360">
        <v>3.9</v>
      </c>
    </row>
    <row r="1926" spans="2:6" ht="14">
      <c r="B1926" s="358" t="s">
        <v>2813</v>
      </c>
      <c r="C1926" s="359">
        <v>3.9</v>
      </c>
      <c r="D1926" s="359"/>
      <c r="E1926" s="359" t="s">
        <v>2813</v>
      </c>
      <c r="F1926" s="360">
        <v>3.9</v>
      </c>
    </row>
    <row r="1927" spans="2:6" ht="14">
      <c r="B1927" s="358" t="s">
        <v>2814</v>
      </c>
      <c r="C1927" s="359">
        <v>3.9</v>
      </c>
      <c r="D1927" s="359"/>
      <c r="E1927" s="359" t="s">
        <v>2814</v>
      </c>
      <c r="F1927" s="360">
        <v>3.9</v>
      </c>
    </row>
    <row r="1928" spans="2:6" ht="14">
      <c r="B1928" s="358" t="s">
        <v>2815</v>
      </c>
      <c r="C1928" s="359">
        <v>3.9</v>
      </c>
      <c r="D1928" s="359"/>
      <c r="E1928" s="359" t="s">
        <v>2815</v>
      </c>
      <c r="F1928" s="360">
        <v>3.9</v>
      </c>
    </row>
    <row r="1929" spans="2:6" ht="14">
      <c r="B1929" s="358" t="s">
        <v>2816</v>
      </c>
      <c r="C1929" s="359">
        <v>3.9</v>
      </c>
      <c r="D1929" s="359"/>
      <c r="E1929" s="359" t="s">
        <v>2816</v>
      </c>
      <c r="F1929" s="360">
        <v>3.9</v>
      </c>
    </row>
    <row r="1930" spans="2:6" ht="14">
      <c r="B1930" s="358" t="s">
        <v>2817</v>
      </c>
      <c r="C1930" s="359">
        <v>3.9</v>
      </c>
      <c r="D1930" s="359"/>
      <c r="E1930" s="359" t="s">
        <v>2817</v>
      </c>
      <c r="F1930" s="360">
        <v>3.9</v>
      </c>
    </row>
    <row r="1931" spans="2:6" ht="14">
      <c r="B1931" s="358" t="s">
        <v>2818</v>
      </c>
      <c r="C1931" s="359">
        <v>3.9</v>
      </c>
      <c r="D1931" s="359"/>
      <c r="E1931" s="359" t="s">
        <v>2818</v>
      </c>
      <c r="F1931" s="360">
        <v>3.9</v>
      </c>
    </row>
    <row r="1932" spans="2:6" ht="14">
      <c r="B1932" s="358" t="s">
        <v>2819</v>
      </c>
      <c r="C1932" s="359">
        <v>3.9</v>
      </c>
      <c r="D1932" s="359"/>
      <c r="E1932" s="359" t="s">
        <v>2819</v>
      </c>
      <c r="F1932" s="360">
        <v>3.9</v>
      </c>
    </row>
    <row r="1933" spans="2:6" ht="14">
      <c r="B1933" s="358" t="s">
        <v>2820</v>
      </c>
      <c r="C1933" s="359">
        <v>3.9</v>
      </c>
      <c r="D1933" s="359"/>
      <c r="E1933" s="359" t="s">
        <v>2820</v>
      </c>
      <c r="F1933" s="360">
        <v>3.9</v>
      </c>
    </row>
    <row r="1934" spans="2:6" ht="14">
      <c r="B1934" s="358" t="s">
        <v>2821</v>
      </c>
      <c r="C1934" s="359">
        <v>3.9</v>
      </c>
      <c r="D1934" s="359"/>
      <c r="E1934" s="359" t="s">
        <v>2821</v>
      </c>
      <c r="F1934" s="360">
        <v>3.9</v>
      </c>
    </row>
    <row r="1935" spans="2:6" ht="14">
      <c r="B1935" s="358" t="s">
        <v>2822</v>
      </c>
      <c r="C1935" s="359">
        <v>3.9</v>
      </c>
      <c r="D1935" s="359"/>
      <c r="E1935" s="359" t="s">
        <v>2822</v>
      </c>
      <c r="F1935" s="360">
        <v>3.9</v>
      </c>
    </row>
    <row r="1936" spans="2:6" ht="14">
      <c r="B1936" s="358" t="s">
        <v>2823</v>
      </c>
      <c r="C1936" s="359">
        <v>3.9</v>
      </c>
      <c r="D1936" s="359"/>
      <c r="E1936" s="359" t="s">
        <v>2823</v>
      </c>
      <c r="F1936" s="360">
        <v>3.9</v>
      </c>
    </row>
    <row r="1937" spans="2:6" ht="14">
      <c r="B1937" s="358" t="s">
        <v>2824</v>
      </c>
      <c r="C1937" s="359">
        <v>3.9</v>
      </c>
      <c r="D1937" s="359"/>
      <c r="E1937" s="359" t="s">
        <v>2824</v>
      </c>
      <c r="F1937" s="360">
        <v>3.9</v>
      </c>
    </row>
    <row r="1938" spans="2:6" ht="14">
      <c r="B1938" s="358" t="s">
        <v>2825</v>
      </c>
      <c r="C1938" s="359">
        <v>3.9</v>
      </c>
      <c r="D1938" s="359"/>
      <c r="E1938" s="359" t="s">
        <v>2825</v>
      </c>
      <c r="F1938" s="360">
        <v>3.9</v>
      </c>
    </row>
    <row r="1939" spans="2:6" ht="14">
      <c r="B1939" s="358" t="s">
        <v>2826</v>
      </c>
      <c r="C1939" s="359">
        <v>3.9</v>
      </c>
      <c r="D1939" s="359"/>
      <c r="E1939" s="359" t="s">
        <v>2826</v>
      </c>
      <c r="F1939" s="360">
        <v>3.9</v>
      </c>
    </row>
    <row r="1940" spans="2:6" ht="14">
      <c r="B1940" s="358" t="s">
        <v>2827</v>
      </c>
      <c r="C1940" s="359">
        <v>3.9</v>
      </c>
      <c r="D1940" s="359"/>
      <c r="E1940" s="359" t="s">
        <v>2827</v>
      </c>
      <c r="F1940" s="360">
        <v>3.9</v>
      </c>
    </row>
    <row r="1941" spans="2:6" ht="14">
      <c r="B1941" s="358" t="s">
        <v>2828</v>
      </c>
      <c r="C1941" s="359">
        <v>3.9</v>
      </c>
      <c r="D1941" s="359"/>
      <c r="E1941" s="359" t="s">
        <v>2828</v>
      </c>
      <c r="F1941" s="360">
        <v>3.9</v>
      </c>
    </row>
    <row r="1942" spans="2:6" ht="14">
      <c r="B1942" s="358" t="s">
        <v>2286</v>
      </c>
      <c r="C1942" s="359">
        <v>3.8</v>
      </c>
      <c r="D1942" s="359"/>
      <c r="E1942" s="359" t="s">
        <v>2286</v>
      </c>
      <c r="F1942" s="360">
        <v>3.8</v>
      </c>
    </row>
    <row r="1943" spans="2:6" ht="14">
      <c r="B1943" s="358" t="s">
        <v>2380</v>
      </c>
      <c r="C1943" s="359">
        <v>3.8</v>
      </c>
      <c r="D1943" s="359"/>
      <c r="E1943" s="359" t="s">
        <v>2380</v>
      </c>
      <c r="F1943" s="360">
        <v>3.8</v>
      </c>
    </row>
    <row r="1944" spans="2:6" ht="14">
      <c r="B1944" s="358" t="s">
        <v>2377</v>
      </c>
      <c r="C1944" s="359">
        <v>3.8</v>
      </c>
      <c r="D1944" s="359"/>
      <c r="E1944" s="359" t="s">
        <v>2377</v>
      </c>
      <c r="F1944" s="360">
        <v>3.8</v>
      </c>
    </row>
    <row r="1945" spans="2:6" ht="14">
      <c r="B1945" s="358" t="s">
        <v>2267</v>
      </c>
      <c r="C1945" s="359">
        <v>3.8</v>
      </c>
      <c r="D1945" s="359"/>
      <c r="E1945" s="359" t="s">
        <v>2267</v>
      </c>
      <c r="F1945" s="360">
        <v>3.8</v>
      </c>
    </row>
    <row r="1946" spans="2:6" ht="14">
      <c r="B1946" s="358" t="s">
        <v>2354</v>
      </c>
      <c r="C1946" s="359">
        <v>3.8</v>
      </c>
      <c r="D1946" s="359"/>
      <c r="E1946" s="359" t="s">
        <v>2354</v>
      </c>
      <c r="F1946" s="360">
        <v>3.8</v>
      </c>
    </row>
    <row r="1947" spans="2:6" ht="14">
      <c r="B1947" s="358" t="s">
        <v>2356</v>
      </c>
      <c r="C1947" s="359">
        <v>3.8</v>
      </c>
      <c r="D1947" s="359"/>
      <c r="E1947" s="359" t="s">
        <v>2356</v>
      </c>
      <c r="F1947" s="360">
        <v>3.8</v>
      </c>
    </row>
    <row r="1948" spans="2:6" ht="14">
      <c r="B1948" s="358" t="s">
        <v>2378</v>
      </c>
      <c r="C1948" s="359">
        <v>3.8</v>
      </c>
      <c r="D1948" s="359"/>
      <c r="E1948" s="359" t="s">
        <v>2378</v>
      </c>
      <c r="F1948" s="360">
        <v>3.8</v>
      </c>
    </row>
    <row r="1949" spans="2:6" ht="14">
      <c r="B1949" s="358" t="s">
        <v>737</v>
      </c>
      <c r="C1949" s="359">
        <v>3.8</v>
      </c>
      <c r="D1949" s="359"/>
      <c r="E1949" s="359" t="s">
        <v>737</v>
      </c>
      <c r="F1949" s="360">
        <v>3.8</v>
      </c>
    </row>
    <row r="1950" spans="2:6" ht="14">
      <c r="B1950" s="358" t="s">
        <v>2043</v>
      </c>
      <c r="C1950" s="359">
        <v>3.8</v>
      </c>
      <c r="D1950" s="359"/>
      <c r="E1950" s="359" t="s">
        <v>2043</v>
      </c>
      <c r="F1950" s="360">
        <v>3.8</v>
      </c>
    </row>
    <row r="1951" spans="2:6" ht="14">
      <c r="B1951" s="358" t="s">
        <v>649</v>
      </c>
      <c r="C1951" s="359">
        <v>3.8</v>
      </c>
      <c r="D1951" s="359"/>
      <c r="E1951" s="359" t="s">
        <v>649</v>
      </c>
      <c r="F1951" s="360">
        <v>3.8</v>
      </c>
    </row>
    <row r="1952" spans="2:6" ht="14">
      <c r="B1952" s="358" t="s">
        <v>2331</v>
      </c>
      <c r="C1952" s="359">
        <v>3.8</v>
      </c>
      <c r="D1952" s="359"/>
      <c r="E1952" s="359" t="s">
        <v>2331</v>
      </c>
      <c r="F1952" s="360">
        <v>3.8</v>
      </c>
    </row>
    <row r="1953" spans="2:6" ht="14">
      <c r="B1953" s="358" t="s">
        <v>2379</v>
      </c>
      <c r="C1953" s="359">
        <v>3.8</v>
      </c>
      <c r="D1953" s="359"/>
      <c r="E1953" s="359" t="s">
        <v>2379</v>
      </c>
      <c r="F1953" s="360">
        <v>3.8</v>
      </c>
    </row>
    <row r="1954" spans="2:6" ht="14">
      <c r="B1954" s="358" t="s">
        <v>2829</v>
      </c>
      <c r="C1954" s="359">
        <v>3.8</v>
      </c>
      <c r="D1954" s="359"/>
      <c r="E1954" s="359" t="s">
        <v>2829</v>
      </c>
      <c r="F1954" s="360">
        <v>3.8</v>
      </c>
    </row>
    <row r="1955" spans="2:6" ht="14">
      <c r="B1955" s="358" t="s">
        <v>2830</v>
      </c>
      <c r="C1955" s="359">
        <v>3.8</v>
      </c>
      <c r="D1955" s="359"/>
      <c r="E1955" s="359" t="s">
        <v>2830</v>
      </c>
      <c r="F1955" s="360">
        <v>3.8</v>
      </c>
    </row>
    <row r="1956" spans="2:6" ht="14">
      <c r="B1956" s="358" t="s">
        <v>2831</v>
      </c>
      <c r="C1956" s="359">
        <v>3.8</v>
      </c>
      <c r="D1956" s="359"/>
      <c r="E1956" s="359" t="s">
        <v>2831</v>
      </c>
      <c r="F1956" s="360">
        <v>3.8</v>
      </c>
    </row>
    <row r="1957" spans="2:6" ht="14">
      <c r="B1957" s="358" t="s">
        <v>2832</v>
      </c>
      <c r="C1957" s="359">
        <v>3.8</v>
      </c>
      <c r="D1957" s="359"/>
      <c r="E1957" s="359" t="s">
        <v>2832</v>
      </c>
      <c r="F1957" s="360">
        <v>3.8</v>
      </c>
    </row>
    <row r="1958" spans="2:6" ht="14">
      <c r="B1958" s="358" t="s">
        <v>2833</v>
      </c>
      <c r="C1958" s="359">
        <v>3.8</v>
      </c>
      <c r="D1958" s="359"/>
      <c r="E1958" s="359" t="s">
        <v>2833</v>
      </c>
      <c r="F1958" s="360">
        <v>3.8</v>
      </c>
    </row>
    <row r="1959" spans="2:6" ht="14">
      <c r="B1959" s="358" t="s">
        <v>2834</v>
      </c>
      <c r="C1959" s="359">
        <v>3.8</v>
      </c>
      <c r="D1959" s="359"/>
      <c r="E1959" s="359" t="s">
        <v>2834</v>
      </c>
      <c r="F1959" s="360">
        <v>3.8</v>
      </c>
    </row>
    <row r="1960" spans="2:6" ht="14">
      <c r="B1960" s="358" t="s">
        <v>2835</v>
      </c>
      <c r="C1960" s="359">
        <v>3.8</v>
      </c>
      <c r="D1960" s="359"/>
      <c r="E1960" s="359" t="s">
        <v>2835</v>
      </c>
      <c r="F1960" s="360">
        <v>3.8</v>
      </c>
    </row>
    <row r="1961" spans="2:6" ht="14">
      <c r="B1961" s="358" t="s">
        <v>2836</v>
      </c>
      <c r="C1961" s="359">
        <v>3.8</v>
      </c>
      <c r="D1961" s="359"/>
      <c r="E1961" s="359" t="s">
        <v>2836</v>
      </c>
      <c r="F1961" s="360">
        <v>3.8</v>
      </c>
    </row>
    <row r="1962" spans="2:6" ht="14">
      <c r="B1962" s="358" t="s">
        <v>2837</v>
      </c>
      <c r="C1962" s="359">
        <v>3.8</v>
      </c>
      <c r="D1962" s="359"/>
      <c r="E1962" s="359" t="s">
        <v>2837</v>
      </c>
      <c r="F1962" s="360">
        <v>3.8</v>
      </c>
    </row>
    <row r="1963" spans="2:6" ht="14">
      <c r="B1963" s="358" t="s">
        <v>2838</v>
      </c>
      <c r="C1963" s="359">
        <v>3.8</v>
      </c>
      <c r="D1963" s="359"/>
      <c r="E1963" s="359" t="s">
        <v>2838</v>
      </c>
      <c r="F1963" s="360">
        <v>3.8</v>
      </c>
    </row>
    <row r="1964" spans="2:6" ht="14">
      <c r="B1964" s="358" t="s">
        <v>2839</v>
      </c>
      <c r="C1964" s="359">
        <v>3.8</v>
      </c>
      <c r="D1964" s="359"/>
      <c r="E1964" s="359" t="s">
        <v>2839</v>
      </c>
      <c r="F1964" s="360">
        <v>3.8</v>
      </c>
    </row>
    <row r="1965" spans="2:6" ht="14">
      <c r="B1965" s="358" t="s">
        <v>2269</v>
      </c>
      <c r="C1965" s="359">
        <v>3.7</v>
      </c>
      <c r="D1965" s="359"/>
      <c r="E1965" s="359" t="s">
        <v>2269</v>
      </c>
      <c r="F1965" s="360">
        <v>3.7</v>
      </c>
    </row>
    <row r="1966" spans="2:6" ht="14">
      <c r="B1966" s="358" t="s">
        <v>2319</v>
      </c>
      <c r="C1966" s="359">
        <v>3.7</v>
      </c>
      <c r="D1966" s="359"/>
      <c r="E1966" s="359" t="s">
        <v>2319</v>
      </c>
      <c r="F1966" s="360">
        <v>3.7</v>
      </c>
    </row>
    <row r="1967" spans="2:6" ht="14">
      <c r="B1967" s="358" t="s">
        <v>2212</v>
      </c>
      <c r="C1967" s="359">
        <v>3.7</v>
      </c>
      <c r="D1967" s="359"/>
      <c r="E1967" s="359" t="s">
        <v>2212</v>
      </c>
      <c r="F1967" s="360">
        <v>3.7</v>
      </c>
    </row>
    <row r="1968" spans="2:6" ht="14">
      <c r="B1968" s="358" t="s">
        <v>2372</v>
      </c>
      <c r="C1968" s="359">
        <v>3.7</v>
      </c>
      <c r="D1968" s="359"/>
      <c r="E1968" s="359" t="s">
        <v>2372</v>
      </c>
      <c r="F1968" s="360">
        <v>3.7</v>
      </c>
    </row>
    <row r="1969" spans="2:6" ht="14">
      <c r="B1969" s="358" t="s">
        <v>2840</v>
      </c>
      <c r="C1969" s="359">
        <v>3.7</v>
      </c>
      <c r="D1969" s="359"/>
      <c r="E1969" s="359" t="s">
        <v>2840</v>
      </c>
      <c r="F1969" s="360">
        <v>3.7</v>
      </c>
    </row>
    <row r="1970" spans="2:6" ht="14">
      <c r="B1970" s="358" t="s">
        <v>2382</v>
      </c>
      <c r="C1970" s="359">
        <v>3.7</v>
      </c>
      <c r="D1970" s="359"/>
      <c r="E1970" s="359" t="s">
        <v>2382</v>
      </c>
      <c r="F1970" s="360">
        <v>3.7</v>
      </c>
    </row>
    <row r="1971" spans="2:6" ht="14">
      <c r="B1971" s="358" t="s">
        <v>2171</v>
      </c>
      <c r="C1971" s="359">
        <v>3.7</v>
      </c>
      <c r="D1971" s="359"/>
      <c r="E1971" s="359" t="s">
        <v>2171</v>
      </c>
      <c r="F1971" s="360">
        <v>3.7</v>
      </c>
    </row>
    <row r="1972" spans="2:6" ht="14">
      <c r="B1972" s="358" t="s">
        <v>2336</v>
      </c>
      <c r="C1972" s="359">
        <v>3.7</v>
      </c>
      <c r="D1972" s="359"/>
      <c r="E1972" s="359" t="s">
        <v>2336</v>
      </c>
      <c r="F1972" s="360">
        <v>3.7</v>
      </c>
    </row>
    <row r="1973" spans="2:6" ht="14">
      <c r="B1973" s="358" t="s">
        <v>2300</v>
      </c>
      <c r="C1973" s="359">
        <v>3.7</v>
      </c>
      <c r="D1973" s="359"/>
      <c r="E1973" s="359" t="s">
        <v>2300</v>
      </c>
      <c r="F1973" s="360">
        <v>3.7</v>
      </c>
    </row>
    <row r="1974" spans="2:6" ht="14">
      <c r="B1974" s="358" t="s">
        <v>2841</v>
      </c>
      <c r="C1974" s="359">
        <v>3.7</v>
      </c>
      <c r="D1974" s="359"/>
      <c r="E1974" s="359" t="s">
        <v>2841</v>
      </c>
      <c r="F1974" s="360">
        <v>3.7</v>
      </c>
    </row>
    <row r="1975" spans="2:6" ht="14">
      <c r="B1975" s="358" t="s">
        <v>2842</v>
      </c>
      <c r="C1975" s="359">
        <v>3.7</v>
      </c>
      <c r="D1975" s="359"/>
      <c r="E1975" s="359" t="s">
        <v>2842</v>
      </c>
      <c r="F1975" s="360">
        <v>3.7</v>
      </c>
    </row>
    <row r="1976" spans="2:6" ht="14">
      <c r="B1976" s="358" t="s">
        <v>2843</v>
      </c>
      <c r="C1976" s="359">
        <v>3.7</v>
      </c>
      <c r="D1976" s="359"/>
      <c r="E1976" s="359" t="s">
        <v>2843</v>
      </c>
      <c r="F1976" s="360">
        <v>3.7</v>
      </c>
    </row>
    <row r="1977" spans="2:6" ht="14">
      <c r="B1977" s="358" t="s">
        <v>2844</v>
      </c>
      <c r="C1977" s="359">
        <v>3.7</v>
      </c>
      <c r="D1977" s="359"/>
      <c r="E1977" s="359" t="s">
        <v>2844</v>
      </c>
      <c r="F1977" s="360">
        <v>3.7</v>
      </c>
    </row>
    <row r="1978" spans="2:6" ht="14">
      <c r="B1978" s="358" t="s">
        <v>2845</v>
      </c>
      <c r="C1978" s="359">
        <v>3.7</v>
      </c>
      <c r="D1978" s="359"/>
      <c r="E1978" s="359" t="s">
        <v>2845</v>
      </c>
      <c r="F1978" s="360">
        <v>3.7</v>
      </c>
    </row>
    <row r="1979" spans="2:6" ht="14">
      <c r="B1979" s="358" t="s">
        <v>2846</v>
      </c>
      <c r="C1979" s="359">
        <v>3.7</v>
      </c>
      <c r="D1979" s="359"/>
      <c r="E1979" s="359" t="s">
        <v>2846</v>
      </c>
      <c r="F1979" s="360">
        <v>3.7</v>
      </c>
    </row>
    <row r="1980" spans="2:6" ht="14">
      <c r="B1980" s="358" t="s">
        <v>2847</v>
      </c>
      <c r="C1980" s="359">
        <v>3.7</v>
      </c>
      <c r="D1980" s="359"/>
      <c r="E1980" s="359" t="s">
        <v>2847</v>
      </c>
      <c r="F1980" s="360">
        <v>3.7</v>
      </c>
    </row>
    <row r="1981" spans="2:6" ht="14">
      <c r="B1981" s="358" t="s">
        <v>2848</v>
      </c>
      <c r="C1981" s="359">
        <v>3.7</v>
      </c>
      <c r="D1981" s="359"/>
      <c r="E1981" s="359" t="s">
        <v>2848</v>
      </c>
      <c r="F1981" s="360">
        <v>3.7</v>
      </c>
    </row>
    <row r="1982" spans="2:6" ht="14">
      <c r="B1982" s="358" t="s">
        <v>2849</v>
      </c>
      <c r="C1982" s="359">
        <v>3.7</v>
      </c>
      <c r="D1982" s="359"/>
      <c r="E1982" s="359" t="s">
        <v>2849</v>
      </c>
      <c r="F1982" s="360">
        <v>3.7</v>
      </c>
    </row>
    <row r="1983" spans="2:6" ht="14">
      <c r="B1983" s="358" t="s">
        <v>2850</v>
      </c>
      <c r="C1983" s="359">
        <v>3.7</v>
      </c>
      <c r="D1983" s="359"/>
      <c r="E1983" s="359" t="s">
        <v>2850</v>
      </c>
      <c r="F1983" s="360">
        <v>3.7</v>
      </c>
    </row>
    <row r="1984" spans="2:6" ht="14">
      <c r="B1984" s="358" t="s">
        <v>2851</v>
      </c>
      <c r="C1984" s="359">
        <v>3.7</v>
      </c>
      <c r="D1984" s="359"/>
      <c r="E1984" s="359" t="s">
        <v>2851</v>
      </c>
      <c r="F1984" s="360">
        <v>3.7</v>
      </c>
    </row>
    <row r="1985" spans="2:6" ht="14">
      <c r="B1985" s="358" t="s">
        <v>2265</v>
      </c>
      <c r="C1985" s="359">
        <v>3.6</v>
      </c>
      <c r="D1985" s="359"/>
      <c r="E1985" s="359" t="s">
        <v>2265</v>
      </c>
      <c r="F1985" s="360">
        <v>3.6</v>
      </c>
    </row>
    <row r="1986" spans="2:6" ht="14">
      <c r="B1986" s="358" t="s">
        <v>2368</v>
      </c>
      <c r="C1986" s="359">
        <v>3.6</v>
      </c>
      <c r="D1986" s="359"/>
      <c r="E1986" s="359" t="s">
        <v>2368</v>
      </c>
      <c r="F1986" s="360">
        <v>3.6</v>
      </c>
    </row>
    <row r="1987" spans="2:6" ht="14">
      <c r="B1987" s="358" t="s">
        <v>2315</v>
      </c>
      <c r="C1987" s="359">
        <v>3.6</v>
      </c>
      <c r="D1987" s="359"/>
      <c r="E1987" s="359" t="s">
        <v>2315</v>
      </c>
      <c r="F1987" s="360">
        <v>3.6</v>
      </c>
    </row>
    <row r="1988" spans="2:6" ht="14">
      <c r="B1988" s="358" t="s">
        <v>2370</v>
      </c>
      <c r="C1988" s="359">
        <v>3.6</v>
      </c>
      <c r="D1988" s="359"/>
      <c r="E1988" s="359" t="s">
        <v>2370</v>
      </c>
      <c r="F1988" s="360">
        <v>3.6</v>
      </c>
    </row>
    <row r="1989" spans="2:6" ht="14">
      <c r="B1989" s="358" t="s">
        <v>2190</v>
      </c>
      <c r="C1989" s="359">
        <v>3.6</v>
      </c>
      <c r="D1989" s="359"/>
      <c r="E1989" s="359" t="s">
        <v>2190</v>
      </c>
      <c r="F1989" s="360">
        <v>3.6</v>
      </c>
    </row>
    <row r="1990" spans="2:6" ht="14">
      <c r="B1990" s="358" t="s">
        <v>2374</v>
      </c>
      <c r="C1990" s="359">
        <v>3.6</v>
      </c>
      <c r="D1990" s="359"/>
      <c r="E1990" s="359" t="s">
        <v>2374</v>
      </c>
      <c r="F1990" s="360">
        <v>3.6</v>
      </c>
    </row>
    <row r="1991" spans="2:6" ht="14">
      <c r="B1991" s="358" t="s">
        <v>2341</v>
      </c>
      <c r="C1991" s="359">
        <v>3.6</v>
      </c>
      <c r="D1991" s="359"/>
      <c r="E1991" s="359" t="s">
        <v>2341</v>
      </c>
      <c r="F1991" s="360">
        <v>3.6</v>
      </c>
    </row>
    <row r="1992" spans="2:6" ht="14">
      <c r="B1992" s="358" t="s">
        <v>2309</v>
      </c>
      <c r="C1992" s="359">
        <v>3.6</v>
      </c>
      <c r="D1992" s="359"/>
      <c r="E1992" s="359" t="s">
        <v>2309</v>
      </c>
      <c r="F1992" s="360">
        <v>3.6</v>
      </c>
    </row>
    <row r="1993" spans="2:6" ht="14">
      <c r="B1993" s="358" t="s">
        <v>407</v>
      </c>
      <c r="C1993" s="359">
        <v>3.6</v>
      </c>
      <c r="D1993" s="359"/>
      <c r="E1993" s="359" t="s">
        <v>407</v>
      </c>
      <c r="F1993" s="360">
        <v>3.6</v>
      </c>
    </row>
    <row r="1994" spans="2:6" ht="14">
      <c r="B1994" s="358" t="s">
        <v>804</v>
      </c>
      <c r="C1994" s="359">
        <v>3.6</v>
      </c>
      <c r="D1994" s="359"/>
      <c r="E1994" s="359" t="s">
        <v>804</v>
      </c>
      <c r="F1994" s="360">
        <v>3.6</v>
      </c>
    </row>
    <row r="1995" spans="2:6" ht="14">
      <c r="B1995" s="358" t="s">
        <v>2202</v>
      </c>
      <c r="C1995" s="359">
        <v>3.6</v>
      </c>
      <c r="D1995" s="359"/>
      <c r="E1995" s="359" t="s">
        <v>2202</v>
      </c>
      <c r="F1995" s="360">
        <v>3.6</v>
      </c>
    </row>
    <row r="1996" spans="2:6" ht="14">
      <c r="B1996" s="358" t="s">
        <v>2852</v>
      </c>
      <c r="C1996" s="359">
        <v>3.6</v>
      </c>
      <c r="D1996" s="359"/>
      <c r="E1996" s="359" t="s">
        <v>2852</v>
      </c>
      <c r="F1996" s="360">
        <v>3.6</v>
      </c>
    </row>
    <row r="1997" spans="2:6" ht="14">
      <c r="B1997" s="358" t="s">
        <v>2853</v>
      </c>
      <c r="C1997" s="359">
        <v>3.6</v>
      </c>
      <c r="D1997" s="359"/>
      <c r="E1997" s="359" t="s">
        <v>2853</v>
      </c>
      <c r="F1997" s="360">
        <v>3.6</v>
      </c>
    </row>
    <row r="1998" spans="2:6" ht="14">
      <c r="B1998" s="358" t="s">
        <v>2854</v>
      </c>
      <c r="C1998" s="359">
        <v>3.6</v>
      </c>
      <c r="D1998" s="359"/>
      <c r="E1998" s="359" t="s">
        <v>2854</v>
      </c>
      <c r="F1998" s="360">
        <v>3.6</v>
      </c>
    </row>
    <row r="1999" spans="2:6" ht="14">
      <c r="B1999" s="358" t="s">
        <v>2855</v>
      </c>
      <c r="C1999" s="359">
        <v>3.6</v>
      </c>
      <c r="D1999" s="359"/>
      <c r="E1999" s="359" t="s">
        <v>2855</v>
      </c>
      <c r="F1999" s="360">
        <v>3.6</v>
      </c>
    </row>
    <row r="2000" spans="2:6" ht="14">
      <c r="B2000" s="358" t="s">
        <v>2856</v>
      </c>
      <c r="C2000" s="359">
        <v>3.6</v>
      </c>
      <c r="D2000" s="359"/>
      <c r="E2000" s="359" t="s">
        <v>2856</v>
      </c>
      <c r="F2000" s="360">
        <v>3.6</v>
      </c>
    </row>
    <row r="2001" spans="2:6" ht="14">
      <c r="B2001" s="358" t="s">
        <v>2857</v>
      </c>
      <c r="C2001" s="359">
        <v>3.6</v>
      </c>
      <c r="D2001" s="359"/>
      <c r="E2001" s="359" t="s">
        <v>2857</v>
      </c>
      <c r="F2001" s="360">
        <v>3.6</v>
      </c>
    </row>
    <row r="2002" spans="2:6" ht="14">
      <c r="B2002" s="358" t="s">
        <v>2858</v>
      </c>
      <c r="C2002" s="359">
        <v>3.6</v>
      </c>
      <c r="D2002" s="359"/>
      <c r="E2002" s="359" t="s">
        <v>2858</v>
      </c>
      <c r="F2002" s="360">
        <v>3.6</v>
      </c>
    </row>
    <row r="2003" spans="2:6" ht="14">
      <c r="B2003" s="358" t="s">
        <v>2859</v>
      </c>
      <c r="C2003" s="359">
        <v>3.6</v>
      </c>
      <c r="D2003" s="359"/>
      <c r="E2003" s="359" t="s">
        <v>2859</v>
      </c>
      <c r="F2003" s="360">
        <v>3.6</v>
      </c>
    </row>
    <row r="2004" spans="2:6" ht="14">
      <c r="B2004" s="358" t="s">
        <v>2860</v>
      </c>
      <c r="C2004" s="359">
        <v>3.6</v>
      </c>
      <c r="D2004" s="359"/>
      <c r="E2004" s="359" t="s">
        <v>2860</v>
      </c>
      <c r="F2004" s="360">
        <v>3.6</v>
      </c>
    </row>
    <row r="2005" spans="2:6" ht="14">
      <c r="B2005" s="358" t="s">
        <v>2861</v>
      </c>
      <c r="C2005" s="359">
        <v>3.6</v>
      </c>
      <c r="D2005" s="359"/>
      <c r="E2005" s="359" t="s">
        <v>2861</v>
      </c>
      <c r="F2005" s="360">
        <v>3.6</v>
      </c>
    </row>
    <row r="2006" spans="2:6" ht="14">
      <c r="B2006" s="358" t="s">
        <v>2287</v>
      </c>
      <c r="C2006" s="359">
        <v>3.5</v>
      </c>
      <c r="D2006" s="359"/>
      <c r="E2006" s="359" t="s">
        <v>2287</v>
      </c>
      <c r="F2006" s="360">
        <v>3.5</v>
      </c>
    </row>
    <row r="2007" spans="2:6" ht="14">
      <c r="B2007" s="358" t="s">
        <v>2369</v>
      </c>
      <c r="C2007" s="359">
        <v>3.5</v>
      </c>
      <c r="D2007" s="359"/>
      <c r="E2007" s="359" t="s">
        <v>2369</v>
      </c>
      <c r="F2007" s="360">
        <v>3.5</v>
      </c>
    </row>
    <row r="2008" spans="2:6" ht="14">
      <c r="B2008" s="358" t="s">
        <v>2241</v>
      </c>
      <c r="C2008" s="359">
        <v>3.5</v>
      </c>
      <c r="D2008" s="359"/>
      <c r="E2008" s="359" t="s">
        <v>2241</v>
      </c>
      <c r="F2008" s="360">
        <v>3.5</v>
      </c>
    </row>
    <row r="2009" spans="2:6" ht="14">
      <c r="B2009" s="358" t="s">
        <v>2226</v>
      </c>
      <c r="C2009" s="359">
        <v>3.5</v>
      </c>
      <c r="D2009" s="359"/>
      <c r="E2009" s="359" t="s">
        <v>2226</v>
      </c>
      <c r="F2009" s="360">
        <v>3.5</v>
      </c>
    </row>
    <row r="2010" spans="2:6" ht="14">
      <c r="B2010" s="358" t="s">
        <v>2403</v>
      </c>
      <c r="C2010" s="359">
        <v>3.5</v>
      </c>
      <c r="D2010" s="359"/>
      <c r="E2010" s="359" t="s">
        <v>2403</v>
      </c>
      <c r="F2010" s="360">
        <v>3.5</v>
      </c>
    </row>
    <row r="2011" spans="2:6" ht="14">
      <c r="B2011" s="358" t="s">
        <v>2250</v>
      </c>
      <c r="C2011" s="359">
        <v>3.5</v>
      </c>
      <c r="D2011" s="359"/>
      <c r="E2011" s="359" t="s">
        <v>2250</v>
      </c>
      <c r="F2011" s="360">
        <v>3.5</v>
      </c>
    </row>
    <row r="2012" spans="2:6" ht="14">
      <c r="B2012" s="358" t="s">
        <v>2123</v>
      </c>
      <c r="C2012" s="359">
        <v>3.5</v>
      </c>
      <c r="D2012" s="359"/>
      <c r="E2012" s="359" t="s">
        <v>2123</v>
      </c>
      <c r="F2012" s="360">
        <v>3.5</v>
      </c>
    </row>
    <row r="2013" spans="2:6" ht="14">
      <c r="B2013" s="358" t="s">
        <v>2862</v>
      </c>
      <c r="C2013" s="359">
        <v>3.5</v>
      </c>
      <c r="D2013" s="359"/>
      <c r="E2013" s="359" t="s">
        <v>2862</v>
      </c>
      <c r="F2013" s="360">
        <v>3.5</v>
      </c>
    </row>
    <row r="2014" spans="2:6" ht="14">
      <c r="B2014" s="358" t="s">
        <v>2863</v>
      </c>
      <c r="C2014" s="359">
        <v>3.5</v>
      </c>
      <c r="D2014" s="359"/>
      <c r="E2014" s="359" t="s">
        <v>2863</v>
      </c>
      <c r="F2014" s="360">
        <v>3.5</v>
      </c>
    </row>
    <row r="2015" spans="2:6" ht="14">
      <c r="B2015" s="358" t="s">
        <v>2864</v>
      </c>
      <c r="C2015" s="359">
        <v>3.5</v>
      </c>
      <c r="D2015" s="359"/>
      <c r="E2015" s="359" t="s">
        <v>2864</v>
      </c>
      <c r="F2015" s="360">
        <v>3.5</v>
      </c>
    </row>
    <row r="2016" spans="2:6" ht="14">
      <c r="B2016" s="358" t="s">
        <v>2865</v>
      </c>
      <c r="C2016" s="359">
        <v>3.5</v>
      </c>
      <c r="D2016" s="359"/>
      <c r="E2016" s="359" t="s">
        <v>2865</v>
      </c>
      <c r="F2016" s="360">
        <v>3.5</v>
      </c>
    </row>
    <row r="2017" spans="2:6" ht="14">
      <c r="B2017" s="358" t="s">
        <v>2866</v>
      </c>
      <c r="C2017" s="359">
        <v>3.5</v>
      </c>
      <c r="D2017" s="359"/>
      <c r="E2017" s="359" t="s">
        <v>2866</v>
      </c>
      <c r="F2017" s="360">
        <v>3.5</v>
      </c>
    </row>
    <row r="2018" spans="2:6" ht="14">
      <c r="B2018" s="358" t="s">
        <v>2867</v>
      </c>
      <c r="C2018" s="359">
        <v>3.5</v>
      </c>
      <c r="D2018" s="359"/>
      <c r="E2018" s="359" t="s">
        <v>2867</v>
      </c>
      <c r="F2018" s="360">
        <v>3.5</v>
      </c>
    </row>
    <row r="2019" spans="2:6" ht="14">
      <c r="B2019" s="358" t="s">
        <v>2868</v>
      </c>
      <c r="C2019" s="359">
        <v>3.5</v>
      </c>
      <c r="D2019" s="359"/>
      <c r="E2019" s="359" t="s">
        <v>2868</v>
      </c>
      <c r="F2019" s="360">
        <v>3.5</v>
      </c>
    </row>
    <row r="2020" spans="2:6" ht="14">
      <c r="B2020" s="358" t="s">
        <v>2869</v>
      </c>
      <c r="C2020" s="359">
        <v>3.5</v>
      </c>
      <c r="D2020" s="359"/>
      <c r="E2020" s="359" t="s">
        <v>2869</v>
      </c>
      <c r="F2020" s="360">
        <v>3.5</v>
      </c>
    </row>
    <row r="2021" spans="2:6" ht="14">
      <c r="B2021" s="358" t="s">
        <v>2870</v>
      </c>
      <c r="C2021" s="359">
        <v>3.5</v>
      </c>
      <c r="D2021" s="359"/>
      <c r="E2021" s="359" t="s">
        <v>2870</v>
      </c>
      <c r="F2021" s="360">
        <v>3.5</v>
      </c>
    </row>
    <row r="2022" spans="2:6" ht="14">
      <c r="B2022" s="358" t="s">
        <v>2871</v>
      </c>
      <c r="C2022" s="359">
        <v>3.5</v>
      </c>
      <c r="D2022" s="359"/>
      <c r="E2022" s="359" t="s">
        <v>2871</v>
      </c>
      <c r="F2022" s="360">
        <v>3.5</v>
      </c>
    </row>
    <row r="2023" spans="2:6" ht="14">
      <c r="B2023" s="358" t="s">
        <v>2872</v>
      </c>
      <c r="C2023" s="359">
        <v>3.5</v>
      </c>
      <c r="D2023" s="359"/>
      <c r="E2023" s="359" t="s">
        <v>2872</v>
      </c>
      <c r="F2023" s="360">
        <v>3.5</v>
      </c>
    </row>
    <row r="2024" spans="2:6" ht="14">
      <c r="B2024" s="358" t="s">
        <v>2873</v>
      </c>
      <c r="C2024" s="359">
        <v>3.5</v>
      </c>
      <c r="D2024" s="359"/>
      <c r="E2024" s="359" t="s">
        <v>2873</v>
      </c>
      <c r="F2024" s="360">
        <v>3.5</v>
      </c>
    </row>
    <row r="2025" spans="2:6" ht="14">
      <c r="B2025" s="358" t="s">
        <v>2338</v>
      </c>
      <c r="C2025" s="359">
        <v>3.4</v>
      </c>
      <c r="D2025" s="359"/>
      <c r="E2025" s="359" t="s">
        <v>2338</v>
      </c>
      <c r="F2025" s="360">
        <v>3.4</v>
      </c>
    </row>
    <row r="2026" spans="2:6" ht="14">
      <c r="B2026" s="358" t="s">
        <v>2344</v>
      </c>
      <c r="C2026" s="359">
        <v>3.4</v>
      </c>
      <c r="D2026" s="359"/>
      <c r="E2026" s="359" t="s">
        <v>2344</v>
      </c>
      <c r="F2026" s="360">
        <v>3.4</v>
      </c>
    </row>
    <row r="2027" spans="2:6" ht="14">
      <c r="B2027" s="358" t="s">
        <v>2261</v>
      </c>
      <c r="C2027" s="359">
        <v>3.4</v>
      </c>
      <c r="D2027" s="359"/>
      <c r="E2027" s="359" t="s">
        <v>2261</v>
      </c>
      <c r="F2027" s="360">
        <v>3.4</v>
      </c>
    </row>
    <row r="2028" spans="2:6" ht="14">
      <c r="B2028" s="358" t="s">
        <v>2874</v>
      </c>
      <c r="C2028" s="359">
        <v>3.4</v>
      </c>
      <c r="D2028" s="359"/>
      <c r="E2028" s="359" t="s">
        <v>2874</v>
      </c>
      <c r="F2028" s="360">
        <v>3.4</v>
      </c>
    </row>
    <row r="2029" spans="2:6" ht="14">
      <c r="B2029" s="358" t="s">
        <v>2875</v>
      </c>
      <c r="C2029" s="359">
        <v>3.4</v>
      </c>
      <c r="D2029" s="359"/>
      <c r="E2029" s="359" t="s">
        <v>2875</v>
      </c>
      <c r="F2029" s="360">
        <v>3.4</v>
      </c>
    </row>
    <row r="2030" spans="2:6" ht="14">
      <c r="B2030" s="358" t="s">
        <v>2876</v>
      </c>
      <c r="C2030" s="359">
        <v>3.4</v>
      </c>
      <c r="D2030" s="359"/>
      <c r="E2030" s="359" t="s">
        <v>2876</v>
      </c>
      <c r="F2030" s="360">
        <v>3.4</v>
      </c>
    </row>
    <row r="2031" spans="2:6" ht="14">
      <c r="B2031" s="358" t="s">
        <v>2877</v>
      </c>
      <c r="C2031" s="359">
        <v>3.4</v>
      </c>
      <c r="D2031" s="359"/>
      <c r="E2031" s="359" t="s">
        <v>2877</v>
      </c>
      <c r="F2031" s="360">
        <v>3.4</v>
      </c>
    </row>
    <row r="2032" spans="2:6" ht="14">
      <c r="B2032" s="358" t="s">
        <v>2878</v>
      </c>
      <c r="C2032" s="359">
        <v>3.4</v>
      </c>
      <c r="D2032" s="359"/>
      <c r="E2032" s="359" t="s">
        <v>2878</v>
      </c>
      <c r="F2032" s="360">
        <v>3.4</v>
      </c>
    </row>
    <row r="2033" spans="2:6" ht="14">
      <c r="B2033" s="358" t="s">
        <v>2879</v>
      </c>
      <c r="C2033" s="359">
        <v>3.4</v>
      </c>
      <c r="D2033" s="359"/>
      <c r="E2033" s="359" t="s">
        <v>2879</v>
      </c>
      <c r="F2033" s="360">
        <v>3.4</v>
      </c>
    </row>
    <row r="2034" spans="2:6" ht="14">
      <c r="B2034" s="358" t="s">
        <v>2880</v>
      </c>
      <c r="C2034" s="359">
        <v>3.4</v>
      </c>
      <c r="D2034" s="359"/>
      <c r="E2034" s="359" t="s">
        <v>2880</v>
      </c>
      <c r="F2034" s="360">
        <v>3.4</v>
      </c>
    </row>
    <row r="2035" spans="2:6" ht="14">
      <c r="B2035" s="358" t="s">
        <v>2881</v>
      </c>
      <c r="C2035" s="359">
        <v>3.4</v>
      </c>
      <c r="D2035" s="359"/>
      <c r="E2035" s="359" t="s">
        <v>2881</v>
      </c>
      <c r="F2035" s="360">
        <v>3.4</v>
      </c>
    </row>
    <row r="2036" spans="2:6" ht="14">
      <c r="B2036" s="358" t="s">
        <v>2882</v>
      </c>
      <c r="C2036" s="359">
        <v>3.4</v>
      </c>
      <c r="D2036" s="359"/>
      <c r="E2036" s="359" t="s">
        <v>2882</v>
      </c>
      <c r="F2036" s="360">
        <v>3.4</v>
      </c>
    </row>
    <row r="2037" spans="2:6" ht="14">
      <c r="B2037" s="358" t="s">
        <v>2883</v>
      </c>
      <c r="C2037" s="359">
        <v>3.4</v>
      </c>
      <c r="D2037" s="359"/>
      <c r="E2037" s="359" t="s">
        <v>2883</v>
      </c>
      <c r="F2037" s="360">
        <v>3.4</v>
      </c>
    </row>
    <row r="2038" spans="2:6" ht="14">
      <c r="B2038" s="358" t="s">
        <v>2884</v>
      </c>
      <c r="C2038" s="359">
        <v>3.4</v>
      </c>
      <c r="D2038" s="359"/>
      <c r="E2038" s="359" t="s">
        <v>2884</v>
      </c>
      <c r="F2038" s="360">
        <v>3.4</v>
      </c>
    </row>
    <row r="2039" spans="2:6" ht="14">
      <c r="B2039" s="358" t="s">
        <v>2885</v>
      </c>
      <c r="C2039" s="359">
        <v>3.4</v>
      </c>
      <c r="D2039" s="359"/>
      <c r="E2039" s="359" t="s">
        <v>2885</v>
      </c>
      <c r="F2039" s="360">
        <v>3.4</v>
      </c>
    </row>
    <row r="2040" spans="2:6" ht="14">
      <c r="B2040" s="358" t="s">
        <v>2886</v>
      </c>
      <c r="C2040" s="359">
        <v>3.4</v>
      </c>
      <c r="D2040" s="359"/>
      <c r="E2040" s="359" t="s">
        <v>2886</v>
      </c>
      <c r="F2040" s="360">
        <v>3.4</v>
      </c>
    </row>
    <row r="2041" spans="2:6" ht="14">
      <c r="B2041" s="358" t="s">
        <v>2342</v>
      </c>
      <c r="C2041" s="359">
        <v>3.3</v>
      </c>
      <c r="D2041" s="359"/>
      <c r="E2041" s="359" t="s">
        <v>2342</v>
      </c>
      <c r="F2041" s="360">
        <v>3.3</v>
      </c>
    </row>
    <row r="2042" spans="2:6" ht="14">
      <c r="B2042" s="358" t="s">
        <v>2278</v>
      </c>
      <c r="C2042" s="359">
        <v>3.3</v>
      </c>
      <c r="D2042" s="359"/>
      <c r="E2042" s="359" t="s">
        <v>2278</v>
      </c>
      <c r="F2042" s="360">
        <v>3.3</v>
      </c>
    </row>
    <row r="2043" spans="2:6" ht="14">
      <c r="B2043" s="358" t="s">
        <v>728</v>
      </c>
      <c r="C2043" s="359">
        <v>3.3</v>
      </c>
      <c r="D2043" s="359"/>
      <c r="E2043" s="359" t="s">
        <v>728</v>
      </c>
      <c r="F2043" s="360">
        <v>3.3</v>
      </c>
    </row>
    <row r="2044" spans="2:6" ht="14">
      <c r="B2044" s="358" t="s">
        <v>2321</v>
      </c>
      <c r="C2044" s="359">
        <v>3.3</v>
      </c>
      <c r="D2044" s="359"/>
      <c r="E2044" s="359" t="s">
        <v>2321</v>
      </c>
      <c r="F2044" s="360">
        <v>3.3</v>
      </c>
    </row>
    <row r="2045" spans="2:6" ht="14">
      <c r="B2045" s="358" t="s">
        <v>2387</v>
      </c>
      <c r="C2045" s="359">
        <v>3.3</v>
      </c>
      <c r="D2045" s="359"/>
      <c r="E2045" s="359" t="s">
        <v>2387</v>
      </c>
      <c r="F2045" s="360">
        <v>3.3</v>
      </c>
    </row>
    <row r="2046" spans="2:6" ht="14">
      <c r="B2046" s="358" t="s">
        <v>2186</v>
      </c>
      <c r="C2046" s="359">
        <v>3.3</v>
      </c>
      <c r="D2046" s="359"/>
      <c r="E2046" s="359" t="s">
        <v>2186</v>
      </c>
      <c r="F2046" s="360">
        <v>3.3</v>
      </c>
    </row>
    <row r="2047" spans="2:6" ht="14">
      <c r="B2047" s="358" t="s">
        <v>2311</v>
      </c>
      <c r="C2047" s="359">
        <v>3.3</v>
      </c>
      <c r="D2047" s="359"/>
      <c r="E2047" s="359" t="s">
        <v>2311</v>
      </c>
      <c r="F2047" s="360">
        <v>3.3</v>
      </c>
    </row>
    <row r="2048" spans="2:6" ht="14">
      <c r="B2048" s="358" t="s">
        <v>2887</v>
      </c>
      <c r="C2048" s="359">
        <v>3.3</v>
      </c>
      <c r="D2048" s="359"/>
      <c r="E2048" s="359" t="s">
        <v>2887</v>
      </c>
      <c r="F2048" s="360">
        <v>3.3</v>
      </c>
    </row>
    <row r="2049" spans="2:6" ht="14">
      <c r="B2049" s="358" t="s">
        <v>2888</v>
      </c>
      <c r="C2049" s="359">
        <v>3.3</v>
      </c>
      <c r="D2049" s="359"/>
      <c r="E2049" s="359" t="s">
        <v>2888</v>
      </c>
      <c r="F2049" s="360">
        <v>3.3</v>
      </c>
    </row>
    <row r="2050" spans="2:6" ht="14">
      <c r="B2050" s="358" t="s">
        <v>2889</v>
      </c>
      <c r="C2050" s="359">
        <v>3.3</v>
      </c>
      <c r="D2050" s="359"/>
      <c r="E2050" s="359" t="s">
        <v>2889</v>
      </c>
      <c r="F2050" s="360">
        <v>3.3</v>
      </c>
    </row>
    <row r="2051" spans="2:6" ht="14">
      <c r="B2051" s="358" t="s">
        <v>2890</v>
      </c>
      <c r="C2051" s="359">
        <v>3.3</v>
      </c>
      <c r="D2051" s="359"/>
      <c r="E2051" s="359" t="s">
        <v>2890</v>
      </c>
      <c r="F2051" s="360">
        <v>3.3</v>
      </c>
    </row>
    <row r="2052" spans="2:6" ht="14">
      <c r="B2052" s="358" t="s">
        <v>2891</v>
      </c>
      <c r="C2052" s="359">
        <v>3.3</v>
      </c>
      <c r="D2052" s="359"/>
      <c r="E2052" s="359" t="s">
        <v>2891</v>
      </c>
      <c r="F2052" s="360">
        <v>3.3</v>
      </c>
    </row>
    <row r="2053" spans="2:6" ht="14">
      <c r="B2053" s="358" t="s">
        <v>2892</v>
      </c>
      <c r="C2053" s="359">
        <v>3.3</v>
      </c>
      <c r="D2053" s="359"/>
      <c r="E2053" s="359" t="s">
        <v>2892</v>
      </c>
      <c r="F2053" s="360">
        <v>3.3</v>
      </c>
    </row>
    <row r="2054" spans="2:6" ht="14">
      <c r="B2054" s="358" t="s">
        <v>2893</v>
      </c>
      <c r="C2054" s="359">
        <v>3.3</v>
      </c>
      <c r="D2054" s="359"/>
      <c r="E2054" s="359" t="s">
        <v>2893</v>
      </c>
      <c r="F2054" s="360">
        <v>3.3</v>
      </c>
    </row>
    <row r="2055" spans="2:6" ht="14">
      <c r="B2055" s="358" t="s">
        <v>2894</v>
      </c>
      <c r="C2055" s="359">
        <v>3.3</v>
      </c>
      <c r="D2055" s="359"/>
      <c r="E2055" s="359" t="s">
        <v>2894</v>
      </c>
      <c r="F2055" s="360">
        <v>3.3</v>
      </c>
    </row>
    <row r="2056" spans="2:6" ht="14">
      <c r="B2056" s="358" t="s">
        <v>2895</v>
      </c>
      <c r="C2056" s="359">
        <v>3.3</v>
      </c>
      <c r="D2056" s="359"/>
      <c r="E2056" s="359" t="s">
        <v>2895</v>
      </c>
      <c r="F2056" s="360">
        <v>3.3</v>
      </c>
    </row>
    <row r="2057" spans="2:6" ht="14">
      <c r="B2057" s="358" t="s">
        <v>2896</v>
      </c>
      <c r="C2057" s="359">
        <v>3.3</v>
      </c>
      <c r="D2057" s="359"/>
      <c r="E2057" s="359" t="s">
        <v>2896</v>
      </c>
      <c r="F2057" s="360">
        <v>3.3</v>
      </c>
    </row>
    <row r="2058" spans="2:6" ht="14">
      <c r="B2058" s="358" t="s">
        <v>2897</v>
      </c>
      <c r="C2058" s="359">
        <v>3.3</v>
      </c>
      <c r="D2058" s="359"/>
      <c r="E2058" s="359" t="s">
        <v>2897</v>
      </c>
      <c r="F2058" s="360">
        <v>3.3</v>
      </c>
    </row>
    <row r="2059" spans="2:6" ht="14">
      <c r="B2059" s="358" t="s">
        <v>2898</v>
      </c>
      <c r="C2059" s="359">
        <v>3.3</v>
      </c>
      <c r="D2059" s="359"/>
      <c r="E2059" s="359" t="s">
        <v>2898</v>
      </c>
      <c r="F2059" s="360">
        <v>3.3</v>
      </c>
    </row>
    <row r="2060" spans="2:6" ht="14">
      <c r="B2060" s="358" t="s">
        <v>2899</v>
      </c>
      <c r="C2060" s="359">
        <v>3.3</v>
      </c>
      <c r="D2060" s="359"/>
      <c r="E2060" s="359" t="s">
        <v>2899</v>
      </c>
      <c r="F2060" s="360">
        <v>3.3</v>
      </c>
    </row>
    <row r="2061" spans="2:6" ht="14">
      <c r="B2061" s="358" t="s">
        <v>2900</v>
      </c>
      <c r="C2061" s="359">
        <v>3.2</v>
      </c>
      <c r="D2061" s="359"/>
      <c r="E2061" s="359" t="s">
        <v>2900</v>
      </c>
      <c r="F2061" s="360">
        <v>3.2</v>
      </c>
    </row>
    <row r="2062" spans="2:6" ht="14">
      <c r="B2062" s="358" t="s">
        <v>2345</v>
      </c>
      <c r="C2062" s="359">
        <v>3.2</v>
      </c>
      <c r="D2062" s="359"/>
      <c r="E2062" s="359" t="s">
        <v>2345</v>
      </c>
      <c r="F2062" s="360">
        <v>3.2</v>
      </c>
    </row>
    <row r="2063" spans="2:6" ht="14">
      <c r="B2063" s="358" t="s">
        <v>2371</v>
      </c>
      <c r="C2063" s="359">
        <v>3.2</v>
      </c>
      <c r="D2063" s="359"/>
      <c r="E2063" s="359" t="s">
        <v>2371</v>
      </c>
      <c r="F2063" s="360">
        <v>3.2</v>
      </c>
    </row>
    <row r="2064" spans="2:6" ht="14">
      <c r="B2064" s="358" t="s">
        <v>2360</v>
      </c>
      <c r="C2064" s="359">
        <v>3.2</v>
      </c>
      <c r="D2064" s="359"/>
      <c r="E2064" s="359" t="s">
        <v>2360</v>
      </c>
      <c r="F2064" s="360">
        <v>3.2</v>
      </c>
    </row>
    <row r="2065" spans="2:6" ht="14">
      <c r="B2065" s="358" t="s">
        <v>2151</v>
      </c>
      <c r="C2065" s="359">
        <v>3.2</v>
      </c>
      <c r="D2065" s="359"/>
      <c r="E2065" s="359" t="s">
        <v>2151</v>
      </c>
      <c r="F2065" s="360">
        <v>3.2</v>
      </c>
    </row>
    <row r="2066" spans="2:6" ht="14">
      <c r="B2066" s="358" t="s">
        <v>2064</v>
      </c>
      <c r="C2066" s="359">
        <v>3.2</v>
      </c>
      <c r="D2066" s="359"/>
      <c r="E2066" s="359" t="s">
        <v>2064</v>
      </c>
      <c r="F2066" s="360">
        <v>3.2</v>
      </c>
    </row>
    <row r="2067" spans="2:6" ht="14">
      <c r="B2067" s="358" t="s">
        <v>2105</v>
      </c>
      <c r="C2067" s="359">
        <v>3.2</v>
      </c>
      <c r="D2067" s="359"/>
      <c r="E2067" s="359" t="s">
        <v>2105</v>
      </c>
      <c r="F2067" s="360">
        <v>3.2</v>
      </c>
    </row>
    <row r="2068" spans="2:6" ht="14">
      <c r="B2068" s="358" t="s">
        <v>2901</v>
      </c>
      <c r="C2068" s="359">
        <v>3.2</v>
      </c>
      <c r="D2068" s="359"/>
      <c r="E2068" s="359" t="s">
        <v>2901</v>
      </c>
      <c r="F2068" s="360">
        <v>3.2</v>
      </c>
    </row>
    <row r="2069" spans="2:6" ht="14">
      <c r="B2069" s="358" t="s">
        <v>2902</v>
      </c>
      <c r="C2069" s="359">
        <v>3.2</v>
      </c>
      <c r="D2069" s="359"/>
      <c r="E2069" s="359" t="s">
        <v>2902</v>
      </c>
      <c r="F2069" s="360">
        <v>3.2</v>
      </c>
    </row>
    <row r="2070" spans="2:6" ht="14">
      <c r="B2070" s="358" t="s">
        <v>2903</v>
      </c>
      <c r="C2070" s="359">
        <v>3.2</v>
      </c>
      <c r="D2070" s="359"/>
      <c r="E2070" s="359" t="s">
        <v>2903</v>
      </c>
      <c r="F2070" s="360">
        <v>3.2</v>
      </c>
    </row>
    <row r="2071" spans="2:6" ht="14">
      <c r="B2071" s="358" t="s">
        <v>2381</v>
      </c>
      <c r="C2071" s="359">
        <v>3.1</v>
      </c>
      <c r="D2071" s="359"/>
      <c r="E2071" s="359" t="s">
        <v>2381</v>
      </c>
      <c r="F2071" s="360">
        <v>3.1</v>
      </c>
    </row>
    <row r="2072" spans="2:6" ht="14">
      <c r="B2072" s="358" t="s">
        <v>2364</v>
      </c>
      <c r="C2072" s="359">
        <v>3.1</v>
      </c>
      <c r="D2072" s="359"/>
      <c r="E2072" s="359" t="s">
        <v>2364</v>
      </c>
      <c r="F2072" s="360">
        <v>3.1</v>
      </c>
    </row>
    <row r="2073" spans="2:6" ht="14">
      <c r="B2073" s="358" t="s">
        <v>648</v>
      </c>
      <c r="C2073" s="359">
        <v>3.1</v>
      </c>
      <c r="D2073" s="359"/>
      <c r="E2073" s="359" t="s">
        <v>648</v>
      </c>
      <c r="F2073" s="360">
        <v>3.1</v>
      </c>
    </row>
    <row r="2074" spans="2:6" ht="14">
      <c r="B2074" s="358" t="s">
        <v>2335</v>
      </c>
      <c r="C2074" s="359">
        <v>3.1</v>
      </c>
      <c r="D2074" s="359"/>
      <c r="E2074" s="359" t="s">
        <v>2335</v>
      </c>
      <c r="F2074" s="360">
        <v>3.1</v>
      </c>
    </row>
    <row r="2075" spans="2:6" ht="14">
      <c r="B2075" s="358" t="s">
        <v>2904</v>
      </c>
      <c r="C2075" s="359">
        <v>3.1</v>
      </c>
      <c r="D2075" s="359"/>
      <c r="E2075" s="359" t="s">
        <v>2904</v>
      </c>
      <c r="F2075" s="360">
        <v>3.1</v>
      </c>
    </row>
    <row r="2076" spans="2:6" ht="14">
      <c r="B2076" s="358" t="s">
        <v>2905</v>
      </c>
      <c r="C2076" s="359">
        <v>3.1</v>
      </c>
      <c r="D2076" s="359"/>
      <c r="E2076" s="359" t="s">
        <v>2905</v>
      </c>
      <c r="F2076" s="360">
        <v>3.1</v>
      </c>
    </row>
    <row r="2077" spans="2:6" ht="14">
      <c r="B2077" s="358" t="s">
        <v>2906</v>
      </c>
      <c r="C2077" s="359">
        <v>3.1</v>
      </c>
      <c r="D2077" s="359"/>
      <c r="E2077" s="359" t="s">
        <v>2906</v>
      </c>
      <c r="F2077" s="360">
        <v>3.1</v>
      </c>
    </row>
    <row r="2078" spans="2:6" ht="14">
      <c r="B2078" s="358" t="s">
        <v>2907</v>
      </c>
      <c r="C2078" s="359">
        <v>3.1</v>
      </c>
      <c r="D2078" s="359"/>
      <c r="E2078" s="359" t="s">
        <v>2907</v>
      </c>
      <c r="F2078" s="360">
        <v>3.1</v>
      </c>
    </row>
    <row r="2079" spans="2:6" ht="14">
      <c r="B2079" s="358" t="s">
        <v>2908</v>
      </c>
      <c r="C2079" s="359">
        <v>3.1</v>
      </c>
      <c r="D2079" s="359"/>
      <c r="E2079" s="359" t="s">
        <v>2908</v>
      </c>
      <c r="F2079" s="360">
        <v>3.1</v>
      </c>
    </row>
    <row r="2080" spans="2:6" ht="14">
      <c r="B2080" s="358" t="s">
        <v>2909</v>
      </c>
      <c r="C2080" s="359">
        <v>3.1</v>
      </c>
      <c r="D2080" s="359"/>
      <c r="E2080" s="359" t="s">
        <v>2909</v>
      </c>
      <c r="F2080" s="360">
        <v>3.1</v>
      </c>
    </row>
    <row r="2081" spans="2:6" ht="14">
      <c r="B2081" s="358" t="s">
        <v>2910</v>
      </c>
      <c r="C2081" s="359">
        <v>3.1</v>
      </c>
      <c r="D2081" s="359"/>
      <c r="E2081" s="359" t="s">
        <v>2910</v>
      </c>
      <c r="F2081" s="360">
        <v>3.1</v>
      </c>
    </row>
    <row r="2082" spans="2:6" ht="14">
      <c r="B2082" s="358" t="s">
        <v>2911</v>
      </c>
      <c r="C2082" s="359">
        <v>3.1</v>
      </c>
      <c r="D2082" s="359"/>
      <c r="E2082" s="359" t="s">
        <v>2911</v>
      </c>
      <c r="F2082" s="360">
        <v>3.1</v>
      </c>
    </row>
    <row r="2083" spans="2:6" ht="14">
      <c r="B2083" s="358" t="s">
        <v>2912</v>
      </c>
      <c r="C2083" s="359">
        <v>3.1</v>
      </c>
      <c r="D2083" s="359"/>
      <c r="E2083" s="359" t="s">
        <v>2912</v>
      </c>
      <c r="F2083" s="360">
        <v>3.1</v>
      </c>
    </row>
    <row r="2084" spans="2:6" ht="14">
      <c r="B2084" s="358" t="s">
        <v>2362</v>
      </c>
      <c r="C2084" s="359">
        <v>3</v>
      </c>
      <c r="D2084" s="359"/>
      <c r="E2084" s="359" t="s">
        <v>2362</v>
      </c>
      <c r="F2084" s="360">
        <v>3</v>
      </c>
    </row>
    <row r="2085" spans="2:6" ht="14">
      <c r="B2085" s="358" t="s">
        <v>2395</v>
      </c>
      <c r="C2085" s="359">
        <v>3</v>
      </c>
      <c r="D2085" s="359"/>
      <c r="E2085" s="359" t="s">
        <v>2395</v>
      </c>
      <c r="F2085" s="360">
        <v>3</v>
      </c>
    </row>
    <row r="2086" spans="2:6" ht="14">
      <c r="B2086" s="358" t="s">
        <v>2343</v>
      </c>
      <c r="C2086" s="359">
        <v>3</v>
      </c>
      <c r="D2086" s="359"/>
      <c r="E2086" s="359" t="s">
        <v>2343</v>
      </c>
      <c r="F2086" s="360">
        <v>3</v>
      </c>
    </row>
    <row r="2087" spans="2:6" ht="14">
      <c r="B2087" s="358" t="s">
        <v>2385</v>
      </c>
      <c r="C2087" s="359">
        <v>3</v>
      </c>
      <c r="D2087" s="359"/>
      <c r="E2087" s="359" t="s">
        <v>2385</v>
      </c>
      <c r="F2087" s="360">
        <v>3</v>
      </c>
    </row>
    <row r="2088" spans="2:6" ht="14">
      <c r="B2088" s="358" t="s">
        <v>2404</v>
      </c>
      <c r="C2088" s="359">
        <v>3</v>
      </c>
      <c r="D2088" s="359"/>
      <c r="E2088" s="359" t="s">
        <v>2404</v>
      </c>
      <c r="F2088" s="360">
        <v>3</v>
      </c>
    </row>
    <row r="2089" spans="2:6" ht="14">
      <c r="B2089" s="358" t="s">
        <v>2913</v>
      </c>
      <c r="C2089" s="359">
        <v>3</v>
      </c>
      <c r="D2089" s="359"/>
      <c r="E2089" s="359" t="s">
        <v>2913</v>
      </c>
      <c r="F2089" s="360">
        <v>3</v>
      </c>
    </row>
    <row r="2090" spans="2:6" ht="14">
      <c r="B2090" s="358" t="s">
        <v>227</v>
      </c>
      <c r="C2090" s="359">
        <v>3</v>
      </c>
      <c r="D2090" s="359"/>
      <c r="E2090" s="359" t="s">
        <v>227</v>
      </c>
      <c r="F2090" s="360">
        <v>3</v>
      </c>
    </row>
    <row r="2091" spans="2:6" ht="14">
      <c r="B2091" s="358" t="s">
        <v>2914</v>
      </c>
      <c r="C2091" s="359">
        <v>3</v>
      </c>
      <c r="D2091" s="359"/>
      <c r="E2091" s="359" t="s">
        <v>2914</v>
      </c>
      <c r="F2091" s="360">
        <v>3</v>
      </c>
    </row>
    <row r="2092" spans="2:6" ht="14">
      <c r="B2092" s="358" t="s">
        <v>2915</v>
      </c>
      <c r="C2092" s="359">
        <v>3</v>
      </c>
      <c r="D2092" s="359"/>
      <c r="E2092" s="359" t="s">
        <v>2915</v>
      </c>
      <c r="F2092" s="360">
        <v>3</v>
      </c>
    </row>
    <row r="2093" spans="2:6" ht="14">
      <c r="B2093" s="358" t="s">
        <v>2916</v>
      </c>
      <c r="C2093" s="359">
        <v>3</v>
      </c>
      <c r="D2093" s="359"/>
      <c r="E2093" s="359" t="s">
        <v>2916</v>
      </c>
      <c r="F2093" s="360">
        <v>3</v>
      </c>
    </row>
    <row r="2094" spans="2:6" ht="14">
      <c r="B2094" s="358" t="s">
        <v>2917</v>
      </c>
      <c r="C2094" s="359">
        <v>3</v>
      </c>
      <c r="D2094" s="359"/>
      <c r="E2094" s="359" t="s">
        <v>2917</v>
      </c>
      <c r="F2094" s="360">
        <v>3</v>
      </c>
    </row>
    <row r="2095" spans="2:6" ht="14">
      <c r="B2095" s="358" t="s">
        <v>2405</v>
      </c>
      <c r="C2095" s="359">
        <v>2.9</v>
      </c>
      <c r="D2095" s="359"/>
      <c r="E2095" s="359" t="s">
        <v>2405</v>
      </c>
      <c r="F2095" s="360">
        <v>2.9</v>
      </c>
    </row>
    <row r="2096" spans="2:6" ht="14">
      <c r="B2096" s="358" t="s">
        <v>2400</v>
      </c>
      <c r="C2096" s="359">
        <v>2.9</v>
      </c>
      <c r="D2096" s="359"/>
      <c r="E2096" s="359" t="s">
        <v>2400</v>
      </c>
      <c r="F2096" s="360">
        <v>2.9</v>
      </c>
    </row>
    <row r="2097" spans="2:6" ht="14">
      <c r="B2097" s="358" t="s">
        <v>2323</v>
      </c>
      <c r="C2097" s="359">
        <v>2.9</v>
      </c>
      <c r="D2097" s="359"/>
      <c r="E2097" s="359" t="s">
        <v>2323</v>
      </c>
      <c r="F2097" s="360">
        <v>2.9</v>
      </c>
    </row>
    <row r="2098" spans="2:6" ht="14">
      <c r="B2098" s="358" t="s">
        <v>2918</v>
      </c>
      <c r="C2098" s="359">
        <v>2.9</v>
      </c>
      <c r="D2098" s="359"/>
      <c r="E2098" s="359" t="s">
        <v>2918</v>
      </c>
      <c r="F2098" s="360">
        <v>2.9</v>
      </c>
    </row>
    <row r="2099" spans="2:6" ht="14">
      <c r="B2099" s="358" t="s">
        <v>2919</v>
      </c>
      <c r="C2099" s="359">
        <v>2.9</v>
      </c>
      <c r="D2099" s="359"/>
      <c r="E2099" s="359" t="s">
        <v>2919</v>
      </c>
      <c r="F2099" s="360">
        <v>2.9</v>
      </c>
    </row>
    <row r="2100" spans="2:6" ht="14">
      <c r="B2100" s="358" t="s">
        <v>2920</v>
      </c>
      <c r="C2100" s="359">
        <v>2.9</v>
      </c>
      <c r="D2100" s="359"/>
      <c r="E2100" s="359" t="s">
        <v>2920</v>
      </c>
      <c r="F2100" s="360">
        <v>2.9</v>
      </c>
    </row>
    <row r="2101" spans="2:6" ht="14">
      <c r="B2101" s="358" t="s">
        <v>2921</v>
      </c>
      <c r="C2101" s="359">
        <v>2.9</v>
      </c>
      <c r="D2101" s="359"/>
      <c r="E2101" s="359" t="s">
        <v>2921</v>
      </c>
      <c r="F2101" s="360">
        <v>2.9</v>
      </c>
    </row>
    <row r="2102" spans="2:6" ht="14">
      <c r="B2102" s="358" t="s">
        <v>2922</v>
      </c>
      <c r="C2102" s="359">
        <v>2.9</v>
      </c>
      <c r="D2102" s="359"/>
      <c r="E2102" s="359" t="s">
        <v>2922</v>
      </c>
      <c r="F2102" s="360">
        <v>2.9</v>
      </c>
    </row>
    <row r="2103" spans="2:6" ht="14">
      <c r="B2103" s="358" t="s">
        <v>2923</v>
      </c>
      <c r="C2103" s="359">
        <v>2.9</v>
      </c>
      <c r="D2103" s="359"/>
      <c r="E2103" s="359" t="s">
        <v>2923</v>
      </c>
      <c r="F2103" s="360">
        <v>2.9</v>
      </c>
    </row>
    <row r="2104" spans="2:6" ht="14">
      <c r="B2104" s="358" t="s">
        <v>2924</v>
      </c>
      <c r="C2104" s="359">
        <v>2.9</v>
      </c>
      <c r="D2104" s="359"/>
      <c r="E2104" s="359" t="s">
        <v>2924</v>
      </c>
      <c r="F2104" s="360">
        <v>2.9</v>
      </c>
    </row>
    <row r="2105" spans="2:6" ht="14">
      <c r="B2105" s="358" t="s">
        <v>2391</v>
      </c>
      <c r="C2105" s="359">
        <v>2.8</v>
      </c>
      <c r="D2105" s="359"/>
      <c r="E2105" s="359" t="s">
        <v>2391</v>
      </c>
      <c r="F2105" s="360">
        <v>2.8</v>
      </c>
    </row>
    <row r="2106" spans="2:6" ht="14">
      <c r="B2106" s="358" t="s">
        <v>2393</v>
      </c>
      <c r="C2106" s="359">
        <v>2.8</v>
      </c>
      <c r="D2106" s="359"/>
      <c r="E2106" s="359" t="s">
        <v>2393</v>
      </c>
      <c r="F2106" s="360">
        <v>2.8</v>
      </c>
    </row>
    <row r="2107" spans="2:6" ht="14">
      <c r="B2107" s="358" t="s">
        <v>2925</v>
      </c>
      <c r="C2107" s="359">
        <v>2.8</v>
      </c>
      <c r="D2107" s="359"/>
      <c r="E2107" s="359" t="s">
        <v>2925</v>
      </c>
      <c r="F2107" s="360">
        <v>2.8</v>
      </c>
    </row>
    <row r="2108" spans="2:6" ht="14">
      <c r="B2108" s="358" t="s">
        <v>2926</v>
      </c>
      <c r="C2108" s="359">
        <v>2.8</v>
      </c>
      <c r="D2108" s="359"/>
      <c r="E2108" s="359" t="s">
        <v>2926</v>
      </c>
      <c r="F2108" s="360">
        <v>2.8</v>
      </c>
    </row>
    <row r="2109" spans="2:6" ht="14">
      <c r="B2109" s="358" t="s">
        <v>2927</v>
      </c>
      <c r="C2109" s="359">
        <v>2.8</v>
      </c>
      <c r="D2109" s="359"/>
      <c r="E2109" s="359" t="s">
        <v>2927</v>
      </c>
      <c r="F2109" s="360">
        <v>2.8</v>
      </c>
    </row>
    <row r="2110" spans="2:6" ht="14">
      <c r="B2110" s="358" t="s">
        <v>2928</v>
      </c>
      <c r="C2110" s="359">
        <v>2.8</v>
      </c>
      <c r="D2110" s="359"/>
      <c r="E2110" s="359" t="s">
        <v>2928</v>
      </c>
      <c r="F2110" s="360">
        <v>2.8</v>
      </c>
    </row>
    <row r="2111" spans="2:6" ht="14">
      <c r="B2111" s="358" t="s">
        <v>2929</v>
      </c>
      <c r="C2111" s="359">
        <v>2.8</v>
      </c>
      <c r="D2111" s="359"/>
      <c r="E2111" s="359" t="s">
        <v>2929</v>
      </c>
      <c r="F2111" s="360">
        <v>2.8</v>
      </c>
    </row>
    <row r="2112" spans="2:6" ht="14">
      <c r="B2112" s="358" t="s">
        <v>2397</v>
      </c>
      <c r="C2112" s="359">
        <v>2.7</v>
      </c>
      <c r="D2112" s="359"/>
      <c r="E2112" s="359" t="s">
        <v>2397</v>
      </c>
      <c r="F2112" s="360">
        <v>2.7</v>
      </c>
    </row>
    <row r="2113" spans="2:6" ht="14">
      <c r="B2113" s="358" t="s">
        <v>2930</v>
      </c>
      <c r="C2113" s="359">
        <v>2.7</v>
      </c>
      <c r="D2113" s="359"/>
      <c r="E2113" s="359" t="s">
        <v>2930</v>
      </c>
      <c r="F2113" s="360">
        <v>2.7</v>
      </c>
    </row>
    <row r="2114" spans="2:6" ht="14">
      <c r="B2114" s="358" t="s">
        <v>2931</v>
      </c>
      <c r="C2114" s="359">
        <v>2.7</v>
      </c>
      <c r="D2114" s="359"/>
      <c r="E2114" s="359" t="s">
        <v>2931</v>
      </c>
      <c r="F2114" s="360">
        <v>2.7</v>
      </c>
    </row>
    <row r="2115" spans="2:6" ht="14">
      <c r="B2115" s="358" t="s">
        <v>2932</v>
      </c>
      <c r="C2115" s="359">
        <v>2.7</v>
      </c>
      <c r="D2115" s="359"/>
      <c r="E2115" s="359" t="s">
        <v>2932</v>
      </c>
      <c r="F2115" s="360">
        <v>2.7</v>
      </c>
    </row>
    <row r="2116" spans="2:6" ht="14">
      <c r="B2116" s="358" t="s">
        <v>2402</v>
      </c>
      <c r="C2116" s="359">
        <v>2.6</v>
      </c>
      <c r="D2116" s="359"/>
      <c r="E2116" s="359" t="s">
        <v>2402</v>
      </c>
      <c r="F2116" s="360">
        <v>2.6</v>
      </c>
    </row>
    <row r="2117" spans="2:6" ht="14">
      <c r="B2117" s="358" t="s">
        <v>2933</v>
      </c>
      <c r="C2117" s="359">
        <v>2.6</v>
      </c>
      <c r="D2117" s="359"/>
      <c r="E2117" s="359" t="s">
        <v>2933</v>
      </c>
      <c r="F2117" s="360">
        <v>2.6</v>
      </c>
    </row>
    <row r="2118" spans="2:6" ht="14">
      <c r="B2118" s="358" t="s">
        <v>642</v>
      </c>
      <c r="C2118" s="359">
        <v>2.5</v>
      </c>
      <c r="D2118" s="359"/>
      <c r="E2118" s="359" t="s">
        <v>642</v>
      </c>
      <c r="F2118" s="360">
        <v>2.5</v>
      </c>
    </row>
    <row r="2119" spans="2:6" ht="14">
      <c r="B2119" s="358" t="s">
        <v>2934</v>
      </c>
      <c r="C2119" s="359">
        <v>2.5</v>
      </c>
      <c r="D2119" s="359"/>
      <c r="E2119" s="359" t="s">
        <v>2934</v>
      </c>
      <c r="F2119" s="360">
        <v>2.5</v>
      </c>
    </row>
    <row r="2120" spans="2:6" ht="14">
      <c r="B2120" s="358" t="s">
        <v>2935</v>
      </c>
      <c r="C2120" s="359">
        <v>2.5</v>
      </c>
      <c r="D2120" s="359"/>
      <c r="E2120" s="359" t="s">
        <v>2935</v>
      </c>
      <c r="F2120" s="360">
        <v>2.5</v>
      </c>
    </row>
    <row r="2121" spans="2:6" ht="14">
      <c r="B2121" s="358" t="s">
        <v>2936</v>
      </c>
      <c r="C2121" s="359">
        <v>2.4</v>
      </c>
      <c r="D2121" s="359"/>
      <c r="E2121" s="359" t="s">
        <v>2936</v>
      </c>
      <c r="F2121" s="360">
        <v>2.4</v>
      </c>
    </row>
    <row r="2122" spans="2:6" ht="14">
      <c r="B2122" s="358" t="s">
        <v>2937</v>
      </c>
      <c r="C2122" s="359">
        <v>2.4</v>
      </c>
      <c r="D2122" s="359"/>
      <c r="E2122" s="359" t="s">
        <v>2937</v>
      </c>
      <c r="F2122" s="360">
        <v>2.4</v>
      </c>
    </row>
    <row r="2123" spans="2:6" ht="14">
      <c r="B2123" s="358" t="s">
        <v>2938</v>
      </c>
      <c r="C2123" s="359">
        <v>2.4</v>
      </c>
      <c r="D2123" s="359"/>
      <c r="E2123" s="359" t="s">
        <v>2938</v>
      </c>
      <c r="F2123" s="360">
        <v>2.4</v>
      </c>
    </row>
    <row r="2124" spans="2:6" ht="14">
      <c r="B2124" s="358" t="s">
        <v>2406</v>
      </c>
      <c r="C2124" s="359">
        <v>2.2000000000000002</v>
      </c>
      <c r="D2124" s="359"/>
      <c r="E2124" s="359" t="s">
        <v>2406</v>
      </c>
      <c r="F2124" s="360">
        <v>2.2000000000000002</v>
      </c>
    </row>
    <row r="2125" spans="2:6" ht="14">
      <c r="B2125" s="358" t="s">
        <v>2939</v>
      </c>
      <c r="C2125" s="359">
        <v>2.2000000000000002</v>
      </c>
      <c r="D2125" s="359"/>
      <c r="E2125" s="359" t="s">
        <v>2939</v>
      </c>
      <c r="F2125" s="360">
        <v>2.2000000000000002</v>
      </c>
    </row>
    <row r="2126" spans="2:6" ht="14">
      <c r="B2126" s="358" t="s">
        <v>2940</v>
      </c>
      <c r="C2126" s="359">
        <v>2.2000000000000002</v>
      </c>
      <c r="D2126" s="359"/>
      <c r="E2126" s="359" t="s">
        <v>2940</v>
      </c>
      <c r="F2126" s="360">
        <v>2.2000000000000002</v>
      </c>
    </row>
    <row r="2127" spans="2:6" ht="14">
      <c r="B2127" s="358" t="s">
        <v>2941</v>
      </c>
      <c r="C2127" s="359">
        <v>2.2000000000000002</v>
      </c>
      <c r="D2127" s="359"/>
      <c r="E2127" s="359" t="s">
        <v>2941</v>
      </c>
      <c r="F2127" s="360">
        <v>2.2000000000000002</v>
      </c>
    </row>
    <row r="2128" spans="2:6" ht="14">
      <c r="B2128" s="358" t="s">
        <v>2942</v>
      </c>
      <c r="C2128" s="359">
        <v>2.1</v>
      </c>
      <c r="D2128" s="359"/>
      <c r="E2128" s="359" t="s">
        <v>2942</v>
      </c>
      <c r="F2128" s="360">
        <v>2.1</v>
      </c>
    </row>
    <row r="2129" spans="2:6" ht="14">
      <c r="B2129" s="358" t="s">
        <v>2943</v>
      </c>
      <c r="C2129" s="359">
        <v>2.1</v>
      </c>
      <c r="D2129" s="359"/>
      <c r="E2129" s="359" t="s">
        <v>2943</v>
      </c>
      <c r="F2129" s="360">
        <v>2.1</v>
      </c>
    </row>
    <row r="2130" spans="2:6" ht="14">
      <c r="B2130" s="358" t="s">
        <v>2944</v>
      </c>
      <c r="C2130" s="359">
        <v>2.1</v>
      </c>
      <c r="D2130" s="359"/>
      <c r="E2130" s="359" t="s">
        <v>2944</v>
      </c>
      <c r="F2130" s="360">
        <v>2.1</v>
      </c>
    </row>
    <row r="2131" spans="2:6" ht="14">
      <c r="B2131" s="358" t="s">
        <v>2408</v>
      </c>
      <c r="C2131" s="359">
        <v>2</v>
      </c>
      <c r="D2131" s="359"/>
      <c r="E2131" s="359" t="s">
        <v>2408</v>
      </c>
      <c r="F2131" s="360">
        <v>2</v>
      </c>
    </row>
    <row r="2132" spans="2:6" ht="14">
      <c r="B2132" s="358" t="s">
        <v>2945</v>
      </c>
      <c r="C2132" s="359">
        <v>1.9</v>
      </c>
      <c r="D2132" s="359"/>
      <c r="E2132" s="359" t="s">
        <v>2945</v>
      </c>
      <c r="F2132" s="360">
        <v>1.9</v>
      </c>
    </row>
    <row r="2133" spans="2:6" ht="14">
      <c r="B2133" s="358" t="s">
        <v>2946</v>
      </c>
      <c r="C2133" s="359">
        <v>1.9</v>
      </c>
      <c r="D2133" s="359"/>
      <c r="E2133" s="359" t="s">
        <v>2946</v>
      </c>
      <c r="F2133" s="360">
        <v>1.9</v>
      </c>
    </row>
    <row r="2134" spans="2:6" ht="14">
      <c r="B2134" s="358" t="s">
        <v>2947</v>
      </c>
      <c r="C2134" s="359">
        <v>1.9</v>
      </c>
      <c r="D2134" s="359"/>
      <c r="E2134" s="359" t="s">
        <v>2947</v>
      </c>
      <c r="F2134" s="360">
        <v>1.9</v>
      </c>
    </row>
    <row r="2135" spans="2:6" ht="14">
      <c r="B2135" s="358" t="s">
        <v>2948</v>
      </c>
      <c r="C2135" s="359">
        <v>1.8</v>
      </c>
      <c r="D2135" s="359"/>
      <c r="E2135" s="359" t="s">
        <v>2948</v>
      </c>
      <c r="F2135" s="360">
        <v>1.8</v>
      </c>
    </row>
    <row r="2136" spans="2:6" ht="14">
      <c r="B2136" s="358" t="s">
        <v>2949</v>
      </c>
      <c r="C2136" s="359">
        <v>1.8</v>
      </c>
      <c r="D2136" s="359"/>
      <c r="E2136" s="359" t="s">
        <v>2949</v>
      </c>
      <c r="F2136" s="360">
        <v>1.8</v>
      </c>
    </row>
    <row r="2137" spans="2:6" ht="14">
      <c r="B2137" s="358" t="s">
        <v>2950</v>
      </c>
      <c r="C2137" s="359">
        <v>1.7</v>
      </c>
      <c r="D2137" s="359"/>
      <c r="E2137" s="359" t="s">
        <v>2950</v>
      </c>
      <c r="F2137" s="360">
        <v>1.7</v>
      </c>
    </row>
    <row r="2138" spans="2:6" ht="14">
      <c r="B2138" s="358" t="s">
        <v>2951</v>
      </c>
      <c r="C2138" s="359">
        <v>1.7</v>
      </c>
      <c r="D2138" s="359"/>
      <c r="E2138" s="359" t="s">
        <v>2951</v>
      </c>
      <c r="F2138" s="360">
        <v>1.7</v>
      </c>
    </row>
    <row r="2139" spans="2:6" ht="14">
      <c r="B2139" s="358" t="s">
        <v>2407</v>
      </c>
      <c r="C2139" s="359">
        <v>1.6</v>
      </c>
      <c r="D2139" s="359"/>
      <c r="E2139" s="359" t="s">
        <v>2407</v>
      </c>
      <c r="F2139" s="360">
        <v>1.6</v>
      </c>
    </row>
    <row r="2140" spans="2:6" ht="14">
      <c r="B2140" s="358" t="s">
        <v>2952</v>
      </c>
      <c r="C2140" s="359">
        <v>1.6</v>
      </c>
      <c r="D2140" s="359"/>
      <c r="E2140" s="359" t="s">
        <v>2952</v>
      </c>
      <c r="F2140" s="360">
        <v>1.6</v>
      </c>
    </row>
    <row r="2141" spans="2:6" ht="14">
      <c r="B2141" s="358" t="s">
        <v>2953</v>
      </c>
      <c r="C2141" s="359">
        <v>1.5</v>
      </c>
      <c r="D2141" s="359"/>
      <c r="E2141" s="359" t="s">
        <v>2953</v>
      </c>
      <c r="F2141" s="360">
        <v>1.5</v>
      </c>
    </row>
    <row r="2142" spans="2:6" ht="14">
      <c r="B2142" s="358" t="s">
        <v>2954</v>
      </c>
      <c r="C2142" s="359">
        <v>1.3</v>
      </c>
      <c r="D2142" s="359"/>
      <c r="E2142" s="359" t="s">
        <v>2954</v>
      </c>
      <c r="F2142" s="360">
        <v>1.3</v>
      </c>
    </row>
    <row r="2143" spans="2:6" ht="14">
      <c r="B2143" s="358" t="s">
        <v>2955</v>
      </c>
      <c r="C2143" s="359">
        <v>1.1000000000000001</v>
      </c>
      <c r="D2143" s="359"/>
      <c r="E2143" s="359" t="s">
        <v>2955</v>
      </c>
      <c r="F2143" s="360">
        <v>1.1000000000000001</v>
      </c>
    </row>
    <row r="2144" spans="2:6" ht="14">
      <c r="B2144" s="358" t="s">
        <v>2956</v>
      </c>
      <c r="C2144" s="359">
        <v>1.1000000000000001</v>
      </c>
      <c r="D2144" s="359"/>
      <c r="E2144" s="359" t="s">
        <v>2956</v>
      </c>
      <c r="F2144" s="360">
        <v>1.1000000000000001</v>
      </c>
    </row>
    <row r="2145" spans="2:6" ht="14">
      <c r="B2145" s="358" t="s">
        <v>2957</v>
      </c>
      <c r="C2145" s="359">
        <v>1.1000000000000001</v>
      </c>
      <c r="D2145" s="359"/>
      <c r="E2145" s="359" t="s">
        <v>2957</v>
      </c>
      <c r="F2145" s="360">
        <v>1.1000000000000001</v>
      </c>
    </row>
    <row r="2146" spans="2:6" ht="14">
      <c r="B2146" s="358" t="s">
        <v>2958</v>
      </c>
      <c r="C2146" s="359">
        <v>0.9</v>
      </c>
      <c r="D2146" s="359"/>
      <c r="E2146" s="359" t="s">
        <v>2958</v>
      </c>
      <c r="F2146" s="360">
        <v>0.9</v>
      </c>
    </row>
    <row r="2147" spans="2:6" ht="14">
      <c r="B2147" s="358" t="s">
        <v>2959</v>
      </c>
      <c r="C2147" s="359">
        <v>0.7</v>
      </c>
      <c r="D2147" s="359"/>
      <c r="E2147" s="359" t="s">
        <v>2959</v>
      </c>
      <c r="F2147" s="360">
        <v>0.7</v>
      </c>
    </row>
    <row r="2148" spans="2:6" ht="14">
      <c r="B2148" s="358" t="s">
        <v>2960</v>
      </c>
      <c r="C2148" s="359">
        <v>0.7</v>
      </c>
      <c r="D2148" s="359"/>
      <c r="E2148" s="359" t="s">
        <v>2960</v>
      </c>
      <c r="F2148" s="360">
        <v>0.7</v>
      </c>
    </row>
    <row r="2149" spans="2:6" ht="14">
      <c r="B2149" s="358" t="s">
        <v>2961</v>
      </c>
      <c r="C2149" s="359">
        <v>0.7</v>
      </c>
      <c r="D2149" s="359"/>
      <c r="E2149" s="359" t="s">
        <v>2961</v>
      </c>
      <c r="F2149" s="360">
        <v>0.7</v>
      </c>
    </row>
    <row r="2150" spans="2:6" ht="14">
      <c r="B2150" s="358" t="s">
        <v>2962</v>
      </c>
      <c r="C2150" s="359">
        <v>0.5</v>
      </c>
      <c r="D2150" s="359"/>
      <c r="E2150" s="359" t="s">
        <v>2962</v>
      </c>
      <c r="F2150" s="360">
        <v>0.5</v>
      </c>
    </row>
    <row r="2151" spans="2:6" ht="14">
      <c r="B2151" s="358" t="s">
        <v>2963</v>
      </c>
      <c r="C2151" s="359">
        <v>0.4</v>
      </c>
      <c r="D2151" s="359"/>
      <c r="E2151" s="359" t="s">
        <v>2963</v>
      </c>
      <c r="F2151" s="360">
        <v>0.4</v>
      </c>
    </row>
    <row r="2152" spans="2:6" ht="14">
      <c r="B2152" s="358" t="s">
        <v>2964</v>
      </c>
      <c r="C2152" s="359">
        <v>0</v>
      </c>
      <c r="D2152" s="359"/>
      <c r="E2152" s="359" t="s">
        <v>2964</v>
      </c>
      <c r="F2152" s="360">
        <v>0</v>
      </c>
    </row>
    <row r="2153" spans="2:6" ht="14">
      <c r="B2153" s="358" t="s">
        <v>2965</v>
      </c>
      <c r="C2153" s="359">
        <v>0</v>
      </c>
      <c r="D2153" s="359"/>
      <c r="E2153" s="359" t="s">
        <v>2965</v>
      </c>
      <c r="F2153" s="360">
        <v>0</v>
      </c>
    </row>
    <row r="2154" spans="2:6" ht="14">
      <c r="B2154" s="358" t="s">
        <v>2966</v>
      </c>
      <c r="C2154" s="359">
        <v>0</v>
      </c>
      <c r="D2154" s="359"/>
      <c r="E2154" s="359" t="s">
        <v>2966</v>
      </c>
      <c r="F2154" s="360">
        <v>0</v>
      </c>
    </row>
    <row r="2155" spans="2:6" ht="14">
      <c r="B2155" s="358" t="s">
        <v>2967</v>
      </c>
      <c r="C2155" s="359">
        <v>0</v>
      </c>
      <c r="D2155" s="359"/>
      <c r="E2155" s="359" t="s">
        <v>2967</v>
      </c>
      <c r="F2155" s="360">
        <v>0</v>
      </c>
    </row>
    <row r="2156" spans="2:6" ht="14">
      <c r="B2156" s="358" t="s">
        <v>2968</v>
      </c>
      <c r="C2156" s="359">
        <v>0</v>
      </c>
      <c r="D2156" s="359"/>
      <c r="E2156" s="359" t="s">
        <v>2968</v>
      </c>
      <c r="F2156" s="360">
        <v>0</v>
      </c>
    </row>
    <row r="2157" spans="2:6" ht="14">
      <c r="B2157" s="358" t="s">
        <v>2969</v>
      </c>
      <c r="C2157" s="359">
        <v>0</v>
      </c>
      <c r="D2157" s="359"/>
      <c r="E2157" s="359" t="s">
        <v>2969</v>
      </c>
      <c r="F2157" s="360">
        <v>0</v>
      </c>
    </row>
    <row r="2158" spans="2:6" ht="14">
      <c r="B2158" s="358" t="s">
        <v>2970</v>
      </c>
      <c r="C2158" s="359">
        <v>0</v>
      </c>
      <c r="D2158" s="359"/>
      <c r="E2158" s="359" t="s">
        <v>2970</v>
      </c>
      <c r="F2158" s="360">
        <v>0</v>
      </c>
    </row>
    <row r="2159" spans="2:6" ht="14">
      <c r="B2159" s="358" t="s">
        <v>2971</v>
      </c>
      <c r="C2159" s="359">
        <v>0</v>
      </c>
      <c r="D2159" s="359"/>
      <c r="E2159" s="359" t="s">
        <v>2971</v>
      </c>
      <c r="F2159" s="360">
        <v>0</v>
      </c>
    </row>
    <row r="2160" spans="2:6" ht="14">
      <c r="B2160" s="358" t="s">
        <v>2972</v>
      </c>
      <c r="C2160" s="359">
        <v>0</v>
      </c>
      <c r="D2160" s="359"/>
      <c r="E2160" s="359" t="s">
        <v>2972</v>
      </c>
      <c r="F2160" s="360">
        <v>0</v>
      </c>
    </row>
    <row r="2161" spans="2:6" ht="14">
      <c r="B2161" s="358" t="s">
        <v>2973</v>
      </c>
      <c r="C2161" s="359">
        <v>0</v>
      </c>
      <c r="D2161" s="359"/>
      <c r="E2161" s="359" t="s">
        <v>2973</v>
      </c>
      <c r="F2161" s="360">
        <v>0</v>
      </c>
    </row>
    <row r="2162" spans="2:6" ht="14">
      <c r="B2162" s="358" t="s">
        <v>2974</v>
      </c>
      <c r="C2162" s="359">
        <v>0</v>
      </c>
      <c r="D2162" s="359"/>
      <c r="E2162" s="359" t="s">
        <v>2974</v>
      </c>
      <c r="F2162" s="360">
        <v>0</v>
      </c>
    </row>
    <row r="2163" spans="2:6" ht="14">
      <c r="B2163" s="358" t="s">
        <v>2975</v>
      </c>
      <c r="C2163" s="359">
        <v>0</v>
      </c>
      <c r="D2163" s="359"/>
      <c r="E2163" s="359" t="s">
        <v>2975</v>
      </c>
      <c r="F2163" s="360">
        <v>0</v>
      </c>
    </row>
    <row r="2164" spans="2:6" ht="14">
      <c r="B2164" s="358" t="s">
        <v>2976</v>
      </c>
      <c r="C2164" s="359">
        <v>0</v>
      </c>
      <c r="D2164" s="359"/>
      <c r="E2164" s="359" t="s">
        <v>2976</v>
      </c>
      <c r="F2164" s="360">
        <v>0</v>
      </c>
    </row>
    <row r="2165" spans="2:6" ht="14">
      <c r="B2165" s="358" t="s">
        <v>2977</v>
      </c>
      <c r="C2165" s="359">
        <v>0</v>
      </c>
      <c r="D2165" s="359"/>
      <c r="E2165" s="359" t="s">
        <v>2977</v>
      </c>
      <c r="F2165" s="360">
        <v>0</v>
      </c>
    </row>
    <row r="2166" spans="2:6" ht="14">
      <c r="B2166" s="358" t="s">
        <v>2978</v>
      </c>
      <c r="C2166" s="359">
        <v>0</v>
      </c>
      <c r="D2166" s="359"/>
      <c r="E2166" s="359" t="s">
        <v>2978</v>
      </c>
      <c r="F2166" s="360">
        <v>0</v>
      </c>
    </row>
    <row r="2167" spans="2:6" ht="14">
      <c r="B2167" s="358" t="s">
        <v>2979</v>
      </c>
      <c r="C2167" s="359">
        <v>0</v>
      </c>
      <c r="D2167" s="359"/>
      <c r="E2167" s="359" t="s">
        <v>2979</v>
      </c>
      <c r="F2167" s="360">
        <v>0</v>
      </c>
    </row>
    <row r="2168" spans="2:6" ht="14">
      <c r="B2168" s="358" t="s">
        <v>2980</v>
      </c>
      <c r="C2168" s="359">
        <v>0</v>
      </c>
      <c r="D2168" s="359"/>
      <c r="E2168" s="359" t="s">
        <v>2980</v>
      </c>
      <c r="F2168" s="360">
        <v>0</v>
      </c>
    </row>
    <row r="2169" spans="2:6" ht="14">
      <c r="B2169" s="358" t="s">
        <v>2981</v>
      </c>
      <c r="C2169" s="359">
        <v>0</v>
      </c>
      <c r="D2169" s="359"/>
      <c r="E2169" s="359" t="s">
        <v>2981</v>
      </c>
      <c r="F2169" s="360">
        <v>0</v>
      </c>
    </row>
    <row r="2170" spans="2:6" ht="14">
      <c r="B2170" s="358" t="s">
        <v>2982</v>
      </c>
      <c r="C2170" s="359">
        <v>0</v>
      </c>
      <c r="D2170" s="359"/>
      <c r="E2170" s="359" t="s">
        <v>2982</v>
      </c>
      <c r="F2170" s="360">
        <v>0</v>
      </c>
    </row>
    <row r="2171" spans="2:6" ht="14">
      <c r="B2171" s="358" t="s">
        <v>2983</v>
      </c>
      <c r="C2171" s="359">
        <v>0</v>
      </c>
      <c r="D2171" s="359"/>
      <c r="E2171" s="359" t="s">
        <v>2983</v>
      </c>
      <c r="F2171" s="360">
        <v>0</v>
      </c>
    </row>
    <row r="2172" spans="2:6" ht="14">
      <c r="B2172" s="358" t="s">
        <v>2984</v>
      </c>
      <c r="C2172" s="359">
        <v>0</v>
      </c>
      <c r="D2172" s="359"/>
      <c r="E2172" s="359" t="s">
        <v>2984</v>
      </c>
      <c r="F2172" s="360">
        <v>0</v>
      </c>
    </row>
    <row r="2173" spans="2:6" ht="14">
      <c r="B2173" s="358" t="s">
        <v>2985</v>
      </c>
      <c r="C2173" s="359">
        <v>0</v>
      </c>
      <c r="D2173" s="359"/>
      <c r="E2173" s="359" t="s">
        <v>2985</v>
      </c>
      <c r="F2173" s="360">
        <v>0</v>
      </c>
    </row>
    <row r="2174" spans="2:6" ht="14">
      <c r="B2174" s="358" t="s">
        <v>2986</v>
      </c>
      <c r="C2174" s="359">
        <v>0</v>
      </c>
      <c r="D2174" s="359"/>
      <c r="E2174" s="359" t="s">
        <v>2986</v>
      </c>
      <c r="F2174" s="360">
        <v>0</v>
      </c>
    </row>
    <row r="2175" spans="2:6" ht="15" thickBot="1">
      <c r="B2175" s="361" t="s">
        <v>2987</v>
      </c>
      <c r="C2175" s="362">
        <v>0</v>
      </c>
      <c r="D2175" s="362"/>
      <c r="E2175" s="362" t="s">
        <v>2987</v>
      </c>
      <c r="F2175" s="363">
        <v>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8"/>
  <sheetViews>
    <sheetView workbookViewId="0">
      <selection activeCell="X12" sqref="X12"/>
    </sheetView>
  </sheetViews>
  <sheetFormatPr baseColWidth="10" defaultColWidth="8.83203125" defaultRowHeight="13" x14ac:dyDescent="0"/>
  <cols>
    <col min="1" max="1" width="0.83203125" style="1" customWidth="1"/>
    <col min="2" max="6" width="14.33203125" style="1" customWidth="1"/>
    <col min="7" max="16384" width="8.83203125" style="1"/>
  </cols>
  <sheetData>
    <row r="1" spans="2:7" ht="15">
      <c r="B1" s="7" t="s">
        <v>300</v>
      </c>
      <c r="C1" s="4"/>
      <c r="D1" s="4"/>
      <c r="E1" s="4"/>
      <c r="F1" s="4"/>
      <c r="G1" s="4"/>
    </row>
    <row r="2" spans="2:7" ht="14" thickBot="1">
      <c r="B2" s="4"/>
      <c r="C2" s="4"/>
      <c r="D2" s="4"/>
      <c r="E2" s="4"/>
      <c r="F2" s="4"/>
      <c r="G2" s="4"/>
    </row>
    <row r="3" spans="2:7" ht="26">
      <c r="B3" s="99" t="s">
        <v>0</v>
      </c>
      <c r="C3" s="100" t="s">
        <v>296</v>
      </c>
      <c r="D3" s="100" t="s">
        <v>297</v>
      </c>
      <c r="E3" s="100" t="s">
        <v>298</v>
      </c>
      <c r="F3" s="101" t="s">
        <v>299</v>
      </c>
      <c r="G3" s="4"/>
    </row>
    <row r="4" spans="2:7">
      <c r="B4" s="276">
        <v>35674</v>
      </c>
      <c r="C4" s="278">
        <v>105.5474</v>
      </c>
      <c r="D4" s="278">
        <v>100.34364261168385</v>
      </c>
      <c r="E4" s="278">
        <v>99.626028421839948</v>
      </c>
      <c r="F4" s="278">
        <v>99.552238805970148</v>
      </c>
      <c r="G4" s="4"/>
    </row>
    <row r="5" spans="2:7">
      <c r="B5" s="277">
        <v>35765</v>
      </c>
      <c r="C5" s="278">
        <v>107.5873</v>
      </c>
      <c r="D5" s="278">
        <v>101.20274914089347</v>
      </c>
      <c r="E5" s="278">
        <v>99.925205684367995</v>
      </c>
      <c r="F5" s="278">
        <v>100.44776119402985</v>
      </c>
      <c r="G5" s="4"/>
    </row>
    <row r="6" spans="2:7">
      <c r="B6" s="276">
        <v>35855</v>
      </c>
      <c r="C6" s="278">
        <v>110.24720000000001</v>
      </c>
      <c r="D6" s="278">
        <v>101.71821305841924</v>
      </c>
      <c r="E6" s="278">
        <v>100.22438294689604</v>
      </c>
      <c r="F6" s="278">
        <v>101.19402985074626</v>
      </c>
      <c r="G6" s="4"/>
    </row>
    <row r="7" spans="2:7">
      <c r="B7" s="277">
        <v>35947</v>
      </c>
      <c r="C7" s="278">
        <v>112.6472</v>
      </c>
      <c r="D7" s="278">
        <v>102.74914089347078</v>
      </c>
      <c r="E7" s="278">
        <v>100.82273747195214</v>
      </c>
      <c r="F7" s="278">
        <v>101.79104477611941</v>
      </c>
      <c r="G7" s="4"/>
    </row>
    <row r="8" spans="2:7">
      <c r="B8" s="276">
        <v>36039</v>
      </c>
      <c r="C8" s="278">
        <v>112.6472</v>
      </c>
      <c r="D8" s="278">
        <v>103.60824742268039</v>
      </c>
      <c r="E8" s="278">
        <v>100.97232610321616</v>
      </c>
      <c r="F8" s="278">
        <v>102.83582089552239</v>
      </c>
      <c r="G8" s="4"/>
    </row>
    <row r="9" spans="2:7">
      <c r="B9" s="277">
        <v>36130</v>
      </c>
      <c r="C9" s="278">
        <v>114.50709999999999</v>
      </c>
      <c r="D9" s="278">
        <v>104.1237113402062</v>
      </c>
      <c r="E9" s="278">
        <v>101.42109199700823</v>
      </c>
      <c r="F9" s="278">
        <v>103.43283582089551</v>
      </c>
      <c r="G9" s="4"/>
    </row>
    <row r="10" spans="2:7">
      <c r="B10" s="276">
        <v>36220</v>
      </c>
      <c r="C10" s="278">
        <v>116.55710000000001</v>
      </c>
      <c r="D10" s="278">
        <v>104.81099656357389</v>
      </c>
      <c r="E10" s="278">
        <v>101.42109199700823</v>
      </c>
      <c r="F10" s="278">
        <v>104.4776119402985</v>
      </c>
      <c r="G10" s="4"/>
    </row>
    <row r="11" spans="2:7">
      <c r="B11" s="277">
        <v>36312</v>
      </c>
      <c r="C11" s="278">
        <v>119.217</v>
      </c>
      <c r="D11" s="278">
        <v>105.49828178694159</v>
      </c>
      <c r="E11" s="278">
        <v>101.86985789080029</v>
      </c>
      <c r="F11" s="278">
        <v>104.92537313432835</v>
      </c>
      <c r="G11" s="4"/>
    </row>
    <row r="12" spans="2:7">
      <c r="B12" s="276">
        <v>36404</v>
      </c>
      <c r="C12" s="278">
        <v>121.437</v>
      </c>
      <c r="D12" s="278">
        <v>106.01374570446735</v>
      </c>
      <c r="E12" s="278">
        <v>102.76738967838446</v>
      </c>
      <c r="F12" s="278">
        <v>105.97014925373134</v>
      </c>
      <c r="G12" s="4"/>
    </row>
    <row r="13" spans="2:7">
      <c r="B13" s="277">
        <v>36495</v>
      </c>
      <c r="C13" s="278">
        <v>125.4269</v>
      </c>
      <c r="D13" s="278">
        <v>106.87285223367698</v>
      </c>
      <c r="E13" s="278">
        <v>103.36574420344053</v>
      </c>
      <c r="F13" s="278">
        <v>106.56716417910448</v>
      </c>
      <c r="G13" s="4"/>
    </row>
    <row r="14" spans="2:7">
      <c r="B14" s="276">
        <v>36586</v>
      </c>
      <c r="C14" s="278">
        <v>127.7368</v>
      </c>
      <c r="D14" s="278">
        <v>107.73195876288659</v>
      </c>
      <c r="E14" s="278">
        <v>104.2632759910247</v>
      </c>
      <c r="F14" s="278">
        <v>107.3134328358209</v>
      </c>
      <c r="G14" s="4"/>
    </row>
    <row r="15" spans="2:7">
      <c r="B15" s="277">
        <v>36678</v>
      </c>
      <c r="C15" s="278">
        <v>130.7567</v>
      </c>
      <c r="D15" s="278">
        <v>108.76288659793813</v>
      </c>
      <c r="E15" s="278">
        <v>105.01121914734482</v>
      </c>
      <c r="F15" s="278">
        <v>107.91044776119404</v>
      </c>
      <c r="G15" s="4"/>
    </row>
    <row r="16" spans="2:7">
      <c r="B16" s="276">
        <v>36770</v>
      </c>
      <c r="C16" s="278">
        <v>130.57669999999999</v>
      </c>
      <c r="D16" s="278">
        <v>109.62199312714776</v>
      </c>
      <c r="E16" s="278">
        <v>109.05011219147347</v>
      </c>
      <c r="F16" s="278">
        <v>109.25373134328358</v>
      </c>
      <c r="G16" s="4"/>
    </row>
    <row r="17" spans="2:7">
      <c r="B17" s="277">
        <v>36861</v>
      </c>
      <c r="C17" s="278">
        <v>133.6867</v>
      </c>
      <c r="D17" s="278">
        <v>110.13745704467352</v>
      </c>
      <c r="E17" s="278">
        <v>109.34928945400148</v>
      </c>
      <c r="F17" s="278">
        <v>110.14925373134328</v>
      </c>
      <c r="G17" s="4"/>
    </row>
    <row r="18" spans="2:7">
      <c r="B18" s="276">
        <v>36951</v>
      </c>
      <c r="C18" s="278">
        <v>136.61660000000001</v>
      </c>
      <c r="D18" s="278">
        <v>111.1683848797251</v>
      </c>
      <c r="E18" s="278">
        <v>110.54599850411371</v>
      </c>
      <c r="F18" s="278">
        <v>111.34328358208954</v>
      </c>
      <c r="G18" s="4"/>
    </row>
    <row r="19" spans="2:7">
      <c r="B19" s="277">
        <v>37043</v>
      </c>
      <c r="C19" s="278">
        <v>141.4965</v>
      </c>
      <c r="D19" s="278">
        <v>112.19931271477661</v>
      </c>
      <c r="E19" s="278">
        <v>111.44353029169784</v>
      </c>
      <c r="F19" s="278">
        <v>111.94029850746267</v>
      </c>
      <c r="G19" s="4"/>
    </row>
    <row r="20" spans="2:7">
      <c r="B20" s="276">
        <v>37135</v>
      </c>
      <c r="C20" s="278">
        <v>148.8663</v>
      </c>
      <c r="D20" s="278">
        <v>112.88659793814433</v>
      </c>
      <c r="E20" s="278">
        <v>111.74270755422589</v>
      </c>
      <c r="F20" s="278">
        <v>113.13432835820896</v>
      </c>
      <c r="G20" s="4"/>
    </row>
    <row r="21" spans="2:7">
      <c r="B21" s="277">
        <v>37226</v>
      </c>
      <c r="C21" s="278">
        <v>154.45609999999999</v>
      </c>
      <c r="D21" s="278">
        <v>113.573883161512</v>
      </c>
      <c r="E21" s="278">
        <v>112.78982797307407</v>
      </c>
      <c r="F21" s="278">
        <v>114.02985074626866</v>
      </c>
      <c r="G21" s="4"/>
    </row>
    <row r="22" spans="2:7">
      <c r="B22" s="276">
        <v>37316</v>
      </c>
      <c r="C22" s="278">
        <v>160.316</v>
      </c>
      <c r="D22" s="278">
        <v>114.26116838487972</v>
      </c>
      <c r="E22" s="278">
        <v>113.83694839192222</v>
      </c>
      <c r="F22" s="278">
        <v>114.77611940298509</v>
      </c>
      <c r="G22" s="4"/>
    </row>
    <row r="23" spans="2:7">
      <c r="B23" s="277">
        <v>37408</v>
      </c>
      <c r="C23" s="278">
        <v>169.85579999999999</v>
      </c>
      <c r="D23" s="278">
        <v>115.12027491408934</v>
      </c>
      <c r="E23" s="278">
        <v>114.58489154824234</v>
      </c>
      <c r="F23" s="278">
        <v>115.5223880597015</v>
      </c>
      <c r="G23" s="4"/>
    </row>
    <row r="24" spans="2:7">
      <c r="B24" s="276">
        <v>37500</v>
      </c>
      <c r="C24" s="278">
        <v>176.93559999999999</v>
      </c>
      <c r="D24" s="278">
        <v>115.63573883161511</v>
      </c>
      <c r="E24" s="278">
        <v>115.33283470456246</v>
      </c>
      <c r="F24" s="278">
        <v>116.86567164179105</v>
      </c>
      <c r="G24" s="4"/>
    </row>
    <row r="25" spans="2:7">
      <c r="B25" s="277">
        <v>37591</v>
      </c>
      <c r="C25" s="278">
        <v>183.3954</v>
      </c>
      <c r="D25" s="278">
        <v>115.97938144329896</v>
      </c>
      <c r="E25" s="278">
        <v>116.08077786088258</v>
      </c>
      <c r="F25" s="278">
        <v>117.76119402985074</v>
      </c>
      <c r="G25" s="4"/>
    </row>
    <row r="26" spans="2:7">
      <c r="B26" s="276">
        <v>37681</v>
      </c>
      <c r="C26" s="278">
        <v>188.31530000000001</v>
      </c>
      <c r="D26" s="278">
        <v>116.32302405498282</v>
      </c>
      <c r="E26" s="278">
        <v>117.57666417352281</v>
      </c>
      <c r="F26" s="278">
        <v>118.95522388059703</v>
      </c>
      <c r="G26" s="4"/>
    </row>
    <row r="27" spans="2:7">
      <c r="B27" s="277">
        <v>37773</v>
      </c>
      <c r="C27" s="278">
        <v>198.47499999999999</v>
      </c>
      <c r="D27" s="278">
        <v>117.0103092783505</v>
      </c>
      <c r="E27" s="278">
        <v>117.57666417352281</v>
      </c>
      <c r="F27" s="278">
        <v>119.55223880597015</v>
      </c>
      <c r="G27" s="4"/>
    </row>
    <row r="28" spans="2:7">
      <c r="B28" s="276">
        <v>37865</v>
      </c>
      <c r="C28" s="278">
        <v>210.15469999999999</v>
      </c>
      <c r="D28" s="278">
        <v>117.69759450171821</v>
      </c>
      <c r="E28" s="278">
        <v>118.32460732984293</v>
      </c>
      <c r="F28" s="278">
        <v>121.04477611940298</v>
      </c>
      <c r="G28" s="4"/>
    </row>
    <row r="29" spans="2:7">
      <c r="B29" s="277">
        <v>37956</v>
      </c>
      <c r="C29" s="278">
        <v>218.07380000000001</v>
      </c>
      <c r="D29" s="278">
        <v>118.55670103092784</v>
      </c>
      <c r="E29" s="278">
        <v>118.92296185489903</v>
      </c>
      <c r="F29" s="278">
        <v>122.23880597014927</v>
      </c>
      <c r="G29" s="4"/>
    </row>
    <row r="30" spans="2:7">
      <c r="B30" s="276">
        <v>38047</v>
      </c>
      <c r="C30" s="278">
        <v>217.1601</v>
      </c>
      <c r="D30" s="278">
        <v>119.24398625429554</v>
      </c>
      <c r="E30" s="278">
        <v>119.97008227374721</v>
      </c>
      <c r="F30" s="278">
        <v>123.13432835820895</v>
      </c>
      <c r="G30" s="4"/>
    </row>
    <row r="31" spans="2:7">
      <c r="B31" s="277">
        <v>38139</v>
      </c>
      <c r="C31" s="278">
        <v>215.02789999999999</v>
      </c>
      <c r="D31" s="278">
        <v>120.10309278350515</v>
      </c>
      <c r="E31" s="278">
        <v>120.56843679880329</v>
      </c>
      <c r="F31" s="278">
        <v>123.73134328358211</v>
      </c>
      <c r="G31" s="4"/>
    </row>
    <row r="32" spans="2:7">
      <c r="B32" s="276">
        <v>38231</v>
      </c>
      <c r="C32" s="278">
        <v>215.02789999999999</v>
      </c>
      <c r="D32" s="278">
        <v>120.79037800687284</v>
      </c>
      <c r="E32" s="278">
        <v>121.01720269259538</v>
      </c>
      <c r="F32" s="278">
        <v>125.37313432835822</v>
      </c>
      <c r="G32" s="4"/>
    </row>
    <row r="33" spans="2:7">
      <c r="B33" s="277">
        <v>38322</v>
      </c>
      <c r="C33" s="278">
        <v>218.68289999999999</v>
      </c>
      <c r="D33" s="278">
        <v>121.30584192439862</v>
      </c>
      <c r="E33" s="278">
        <v>121.9147344801795</v>
      </c>
      <c r="F33" s="278">
        <v>126.56716417910448</v>
      </c>
      <c r="G33" s="4"/>
    </row>
    <row r="34" spans="2:7">
      <c r="B34" s="276">
        <v>38412</v>
      </c>
      <c r="C34" s="278">
        <v>218.3784</v>
      </c>
      <c r="D34" s="278">
        <v>121.82130584192441</v>
      </c>
      <c r="E34" s="278">
        <v>122.81226626776365</v>
      </c>
      <c r="F34" s="278">
        <v>127.91044776119402</v>
      </c>
      <c r="G34" s="4"/>
    </row>
    <row r="35" spans="2:7">
      <c r="B35" s="277">
        <v>38504</v>
      </c>
      <c r="C35" s="278">
        <v>219.90110000000001</v>
      </c>
      <c r="D35" s="278">
        <v>122.68041237113403</v>
      </c>
      <c r="E35" s="278">
        <v>123.56020942408377</v>
      </c>
      <c r="F35" s="278">
        <v>128.80597014925371</v>
      </c>
      <c r="G35" s="4"/>
    </row>
    <row r="36" spans="2:7">
      <c r="B36" s="276">
        <v>38596</v>
      </c>
      <c r="C36" s="278">
        <v>219.5966</v>
      </c>
      <c r="D36" s="278">
        <v>123.36769759450171</v>
      </c>
      <c r="E36" s="278">
        <v>124.75691847419598</v>
      </c>
      <c r="F36" s="278">
        <v>130.59701492537314</v>
      </c>
      <c r="G36" s="4"/>
    </row>
    <row r="37" spans="2:7">
      <c r="B37" s="277">
        <v>38687</v>
      </c>
      <c r="C37" s="278">
        <v>223.86070000000001</v>
      </c>
      <c r="D37" s="278">
        <v>124.22680412371132</v>
      </c>
      <c r="E37" s="278">
        <v>125.35527299925207</v>
      </c>
      <c r="F37" s="278">
        <v>131.79104477611941</v>
      </c>
      <c r="G37" s="4"/>
    </row>
    <row r="38" spans="2:7">
      <c r="B38" s="276">
        <v>38777</v>
      </c>
      <c r="C38" s="278">
        <v>226.2971</v>
      </c>
      <c r="D38" s="278">
        <v>125.25773195876289</v>
      </c>
      <c r="E38" s="278">
        <v>126.40239341810025</v>
      </c>
      <c r="F38" s="278">
        <v>133.13432835820896</v>
      </c>
      <c r="G38" s="4"/>
    </row>
    <row r="39" spans="2:7">
      <c r="B39" s="277">
        <v>38869</v>
      </c>
      <c r="C39" s="278">
        <v>234.52070000000001</v>
      </c>
      <c r="D39" s="278">
        <v>126.28865979381443</v>
      </c>
      <c r="E39" s="278">
        <v>128.49663425579658</v>
      </c>
      <c r="F39" s="278">
        <v>134.17910447761193</v>
      </c>
      <c r="G39" s="4"/>
    </row>
    <row r="40" spans="2:7">
      <c r="B40" s="276">
        <v>38961</v>
      </c>
      <c r="C40" s="278">
        <v>238.78479999999999</v>
      </c>
      <c r="D40" s="278">
        <v>127.66323024054982</v>
      </c>
      <c r="E40" s="278">
        <v>129.69334330590877</v>
      </c>
      <c r="F40" s="278">
        <v>135.67164179104478</v>
      </c>
      <c r="G40" s="4"/>
    </row>
    <row r="41" spans="2:7">
      <c r="B41" s="277">
        <v>39052</v>
      </c>
      <c r="C41" s="278">
        <v>243.04859999999999</v>
      </c>
      <c r="D41" s="278">
        <v>128.86597938144328</v>
      </c>
      <c r="E41" s="278">
        <v>129.54375467464473</v>
      </c>
      <c r="F41" s="278">
        <v>137.01492537313433</v>
      </c>
      <c r="G41" s="4"/>
    </row>
    <row r="42" spans="2:7">
      <c r="B42" s="276">
        <v>39142</v>
      </c>
      <c r="C42" s="278">
        <v>245.1808</v>
      </c>
      <c r="D42" s="278">
        <v>130.75601374570445</v>
      </c>
      <c r="E42" s="278">
        <v>129.54375467464473</v>
      </c>
      <c r="F42" s="278">
        <v>138.50746268656715</v>
      </c>
      <c r="G42" s="4"/>
    </row>
    <row r="43" spans="2:7">
      <c r="B43" s="277">
        <v>39234</v>
      </c>
      <c r="C43" s="278">
        <v>256.1454</v>
      </c>
      <c r="D43" s="278">
        <v>132.81786941580756</v>
      </c>
      <c r="E43" s="278">
        <v>131.18922961854901</v>
      </c>
      <c r="F43" s="278">
        <v>139.55223880597015</v>
      </c>
      <c r="G43" s="4"/>
    </row>
    <row r="44" spans="2:7">
      <c r="B44" s="276">
        <v>39326</v>
      </c>
      <c r="C44" s="278">
        <v>265.2824</v>
      </c>
      <c r="D44" s="278">
        <v>135.05154639175257</v>
      </c>
      <c r="E44" s="278">
        <v>132.08676140613312</v>
      </c>
      <c r="F44" s="278">
        <v>141.49253731343282</v>
      </c>
      <c r="G44" s="4"/>
    </row>
    <row r="45" spans="2:7">
      <c r="B45" s="277">
        <v>39417</v>
      </c>
      <c r="C45" s="278">
        <v>275.33330000000001</v>
      </c>
      <c r="D45" s="278">
        <v>137.2852233676976</v>
      </c>
      <c r="E45" s="278">
        <v>133.28347045624534</v>
      </c>
      <c r="F45" s="278">
        <v>142.8358208955224</v>
      </c>
      <c r="G45" s="4"/>
    </row>
    <row r="46" spans="2:7">
      <c r="B46" s="276">
        <v>39508</v>
      </c>
      <c r="C46" s="278">
        <v>276.55160000000001</v>
      </c>
      <c r="D46" s="278">
        <v>139.86254295532646</v>
      </c>
      <c r="E46" s="278">
        <v>135.0785340314136</v>
      </c>
      <c r="F46" s="278">
        <v>144.17910447761193</v>
      </c>
      <c r="G46" s="4"/>
    </row>
    <row r="47" spans="2:7">
      <c r="B47" s="277">
        <v>39600</v>
      </c>
      <c r="C47" s="278">
        <v>274.11509999999998</v>
      </c>
      <c r="D47" s="278">
        <v>143.12714776632299</v>
      </c>
      <c r="E47" s="278">
        <v>137.02318623784592</v>
      </c>
      <c r="F47" s="278">
        <v>145.52238805970151</v>
      </c>
      <c r="G47" s="4"/>
    </row>
    <row r="48" spans="2:7">
      <c r="B48" s="276">
        <v>39692</v>
      </c>
      <c r="C48" s="278">
        <v>268.02370000000002</v>
      </c>
      <c r="D48" s="278">
        <v>146.04810996563572</v>
      </c>
      <c r="E48" s="278">
        <v>138.6686611817502</v>
      </c>
      <c r="F48" s="278">
        <v>147.1641791044776</v>
      </c>
      <c r="G48" s="4"/>
    </row>
    <row r="49" spans="2:7">
      <c r="B49" s="277">
        <v>39783</v>
      </c>
      <c r="C49" s="278">
        <v>264.36869999999999</v>
      </c>
      <c r="D49" s="278">
        <v>148.7972508591065</v>
      </c>
      <c r="E49" s="278">
        <v>138.21989528795814</v>
      </c>
      <c r="F49" s="278">
        <v>148.955223880597</v>
      </c>
      <c r="G49" s="4"/>
    </row>
    <row r="50" spans="2:7">
      <c r="B50" s="276">
        <v>39873</v>
      </c>
      <c r="C50" s="278">
        <v>263.75959999999998</v>
      </c>
      <c r="D50" s="278">
        <v>151.20274914089347</v>
      </c>
      <c r="E50" s="278">
        <v>138.36948391922215</v>
      </c>
      <c r="F50" s="278">
        <v>150</v>
      </c>
      <c r="G50" s="4"/>
    </row>
    <row r="51" spans="2:7">
      <c r="B51" s="277">
        <v>39965</v>
      </c>
      <c r="C51" s="278">
        <v>274.7242</v>
      </c>
      <c r="D51" s="278">
        <v>153.43642611683848</v>
      </c>
      <c r="E51" s="278">
        <v>138.96783844427824</v>
      </c>
      <c r="F51" s="278">
        <v>150.8955223880597</v>
      </c>
      <c r="G51" s="4"/>
    </row>
    <row r="52" spans="2:7">
      <c r="B52" s="276">
        <v>40057</v>
      </c>
      <c r="C52" s="278">
        <v>286.298</v>
      </c>
      <c r="D52" s="278">
        <v>155.15463917525773</v>
      </c>
      <c r="E52" s="278">
        <v>140.31413612565447</v>
      </c>
      <c r="F52" s="278">
        <v>152.23880597014926</v>
      </c>
      <c r="G52" s="4"/>
    </row>
    <row r="53" spans="2:7">
      <c r="B53" s="277">
        <v>40148</v>
      </c>
      <c r="C53" s="278">
        <v>302.13580000000002</v>
      </c>
      <c r="D53" s="278">
        <v>156.52920962199312</v>
      </c>
      <c r="E53" s="278">
        <v>141.06207928197458</v>
      </c>
      <c r="F53" s="278">
        <v>153.28358208955223</v>
      </c>
      <c r="G53" s="4"/>
    </row>
    <row r="54" spans="2:7">
      <c r="B54" s="276">
        <v>40238</v>
      </c>
      <c r="C54" s="278">
        <v>311.57729999999998</v>
      </c>
      <c r="D54" s="278">
        <v>158.24742268041237</v>
      </c>
      <c r="E54" s="278">
        <v>142.4083769633508</v>
      </c>
      <c r="F54" s="278">
        <v>154.62686567164178</v>
      </c>
      <c r="G54" s="4"/>
    </row>
    <row r="55" spans="2:7">
      <c r="B55" s="277">
        <v>40330</v>
      </c>
      <c r="C55" s="278">
        <v>317.66899999999998</v>
      </c>
      <c r="D55" s="278">
        <v>159.96563573883159</v>
      </c>
      <c r="E55" s="278">
        <v>143.30590875093495</v>
      </c>
      <c r="F55" s="278">
        <v>155.52238805970148</v>
      </c>
      <c r="G55" s="4"/>
    </row>
    <row r="56" spans="2:7">
      <c r="B56" s="276">
        <v>40422</v>
      </c>
      <c r="C56" s="278">
        <v>313.70949999999999</v>
      </c>
      <c r="D56" s="278">
        <v>161.68384879725085</v>
      </c>
      <c r="E56" s="278">
        <v>144.3530291697831</v>
      </c>
      <c r="F56" s="278">
        <v>157.76119402985077</v>
      </c>
      <c r="G56" s="4"/>
    </row>
    <row r="57" spans="2:7">
      <c r="B57" s="277">
        <v>40513</v>
      </c>
      <c r="C57" s="278">
        <v>315.53680000000003</v>
      </c>
      <c r="D57" s="278">
        <v>163.23024054982818</v>
      </c>
      <c r="E57" s="278">
        <v>144.95138369483922</v>
      </c>
      <c r="F57" s="278">
        <v>159.1044776119403</v>
      </c>
      <c r="G57" s="4"/>
    </row>
    <row r="58" spans="2:7">
      <c r="B58" s="276">
        <v>40603</v>
      </c>
      <c r="C58" s="278">
        <v>312.79579999999999</v>
      </c>
      <c r="D58" s="278">
        <v>165.29209621993127</v>
      </c>
      <c r="E58" s="278">
        <v>147.04562453253553</v>
      </c>
      <c r="F58" s="278">
        <v>160.59701492537312</v>
      </c>
      <c r="G58" s="4"/>
    </row>
    <row r="59" spans="2:7">
      <c r="B59" s="277">
        <v>40695</v>
      </c>
      <c r="C59" s="278">
        <v>310.66359999999997</v>
      </c>
      <c r="D59" s="278">
        <v>167.18213058419244</v>
      </c>
      <c r="E59" s="278">
        <v>148.39192221391176</v>
      </c>
      <c r="F59" s="278">
        <v>161.49253731343285</v>
      </c>
      <c r="G59" s="4"/>
    </row>
    <row r="60" spans="2:7">
      <c r="B60" s="276">
        <v>40787</v>
      </c>
      <c r="C60" s="278">
        <v>305.18130000000002</v>
      </c>
      <c r="D60" s="278">
        <v>169.24398625429552</v>
      </c>
      <c r="E60" s="278">
        <v>149.2894540014959</v>
      </c>
      <c r="F60" s="278">
        <v>163.43283582089552</v>
      </c>
      <c r="G60" s="4"/>
    </row>
    <row r="61" spans="2:7">
      <c r="B61" s="277">
        <v>40878</v>
      </c>
      <c r="C61" s="278">
        <v>302.74489999999997</v>
      </c>
      <c r="D61" s="278">
        <v>170.96219931271477</v>
      </c>
      <c r="E61" s="278">
        <v>149.2894540014959</v>
      </c>
      <c r="F61" s="278">
        <v>164.92537313432837</v>
      </c>
      <c r="G61" s="4"/>
    </row>
    <row r="62" spans="2:7">
      <c r="B62" s="276">
        <v>40969</v>
      </c>
      <c r="C62" s="278">
        <v>304.57220000000001</v>
      </c>
      <c r="D62" s="278">
        <v>172.680412371134</v>
      </c>
      <c r="E62" s="278">
        <v>149.43904263275994</v>
      </c>
      <c r="F62" s="278">
        <v>166.26865671641792</v>
      </c>
      <c r="G62" s="4"/>
    </row>
    <row r="63" spans="2:7">
      <c r="B63" s="277">
        <v>41061</v>
      </c>
      <c r="C63" s="278">
        <v>305.79039999999998</v>
      </c>
      <c r="D63" s="278">
        <v>174.57044673539517</v>
      </c>
      <c r="E63" s="278">
        <v>150.18698578908004</v>
      </c>
      <c r="F63" s="278">
        <v>167.46268656716418</v>
      </c>
      <c r="G63" s="4"/>
    </row>
    <row r="64" spans="2:7">
      <c r="B64" s="276">
        <v>41153</v>
      </c>
      <c r="C64" s="278">
        <v>305.18130000000002</v>
      </c>
      <c r="D64" s="278">
        <v>175.94501718213058</v>
      </c>
      <c r="E64" s="278">
        <v>152.28122662677637</v>
      </c>
      <c r="F64" s="278">
        <v>169.40298507462686</v>
      </c>
      <c r="G64" s="4"/>
    </row>
    <row r="65" spans="2:7">
      <c r="B65" s="277">
        <v>41244</v>
      </c>
      <c r="C65" s="278">
        <v>311.88220000000001</v>
      </c>
      <c r="D65" s="278">
        <v>177.31958762886597</v>
      </c>
      <c r="E65" s="278">
        <v>152.58040388930442</v>
      </c>
      <c r="F65" s="278">
        <v>170.59701492537314</v>
      </c>
      <c r="G65" s="4"/>
    </row>
    <row r="66" spans="2:7">
      <c r="B66" s="276">
        <v>41334</v>
      </c>
      <c r="C66" s="278">
        <v>314.01409999999998</v>
      </c>
      <c r="D66" s="278">
        <v>178.69415807560136</v>
      </c>
      <c r="E66" s="278">
        <v>153.17875841436052</v>
      </c>
      <c r="F66" s="278">
        <v>171.64179104477611</v>
      </c>
      <c r="G66" s="4"/>
    </row>
    <row r="67" spans="2:7">
      <c r="B67" s="277">
        <v>41426</v>
      </c>
      <c r="C67" s="278">
        <v>321.93279999999999</v>
      </c>
      <c r="D67" s="278">
        <v>180.58419243986253</v>
      </c>
      <c r="E67" s="278">
        <v>153.77711293941661</v>
      </c>
      <c r="F67" s="278">
        <v>172.38805970149252</v>
      </c>
      <c r="G67" s="4"/>
    </row>
    <row r="68" spans="2:7">
      <c r="B68" s="276">
        <v>41518</v>
      </c>
      <c r="C68" s="278">
        <v>329.8519</v>
      </c>
      <c r="D68" s="278">
        <v>181.61512027491409</v>
      </c>
      <c r="E68" s="278">
        <v>155.5721765145849</v>
      </c>
      <c r="F68" s="278">
        <v>174.02985074626864</v>
      </c>
      <c r="G68" s="4"/>
    </row>
    <row r="69" spans="2:7">
      <c r="B69" s="277">
        <v>41609</v>
      </c>
      <c r="C69" s="278">
        <v>342.94839999999999</v>
      </c>
      <c r="D69" s="278">
        <v>182.64604810996562</v>
      </c>
      <c r="E69" s="278">
        <v>156.76888556469711</v>
      </c>
      <c r="F69" s="278">
        <v>174.92537313432837</v>
      </c>
      <c r="G69" s="4"/>
    </row>
    <row r="70" spans="2:7">
      <c r="B70" s="276">
        <v>41699</v>
      </c>
      <c r="C70" s="278">
        <v>347.82159999999999</v>
      </c>
      <c r="D70" s="278">
        <v>183.84879725085909</v>
      </c>
      <c r="E70" s="278">
        <v>157.66641735228123</v>
      </c>
      <c r="F70" s="278">
        <v>176.11940298507463</v>
      </c>
      <c r="G70" s="4"/>
    </row>
    <row r="71" spans="2:7">
      <c r="B71" s="277">
        <v>41791</v>
      </c>
      <c r="C71" s="278">
        <v>354.52210000000002</v>
      </c>
      <c r="D71" s="278">
        <v>184.87972508591065</v>
      </c>
      <c r="E71" s="278">
        <v>158.41436050860136</v>
      </c>
      <c r="F71" s="278">
        <v>176.86567164179107</v>
      </c>
      <c r="G71" s="4"/>
    </row>
    <row r="72" spans="2:7">
      <c r="B72" s="276">
        <v>41883</v>
      </c>
      <c r="C72" s="278">
        <v>358.78620000000001</v>
      </c>
      <c r="D72" s="278">
        <v>186.08247422680409</v>
      </c>
      <c r="E72" s="278">
        <v>159.16230366492147</v>
      </c>
      <c r="F72" s="278">
        <v>178.35820895522389</v>
      </c>
      <c r="G72" s="4"/>
    </row>
    <row r="73" spans="2:7">
      <c r="B73" s="277">
        <v>41974</v>
      </c>
      <c r="C73" s="278">
        <v>366.0958</v>
      </c>
      <c r="D73" s="278">
        <v>186.94158075601374</v>
      </c>
      <c r="E73" s="278">
        <v>159.46148092744951</v>
      </c>
      <c r="F73" s="278">
        <v>179.40298507462686</v>
      </c>
      <c r="G73" s="4"/>
    </row>
    <row r="74" spans="2:7">
      <c r="B74" s="276">
        <v>42064</v>
      </c>
      <c r="C74" s="278">
        <v>371.8827</v>
      </c>
      <c r="D74" s="278">
        <v>187.62886597938143</v>
      </c>
      <c r="E74" s="278">
        <v>159.76065818997759</v>
      </c>
      <c r="F74" s="278">
        <v>180.14925373134329</v>
      </c>
      <c r="G74" s="4"/>
    </row>
    <row r="75" spans="2:7">
      <c r="B75" s="277">
        <v>42156</v>
      </c>
      <c r="C75" s="278">
        <v>389.24329999999998</v>
      </c>
      <c r="D75" s="278">
        <v>188.31615120274913</v>
      </c>
      <c r="E75" s="278">
        <v>160.80777860882574</v>
      </c>
      <c r="F75" s="278">
        <v>180.8955223880597</v>
      </c>
      <c r="G75" s="4"/>
    </row>
    <row r="76" spans="2:7">
      <c r="B76" s="276">
        <v>42248</v>
      </c>
      <c r="C76" s="278">
        <v>397.16239999999999</v>
      </c>
      <c r="D76" s="278">
        <v>188.8316151202749</v>
      </c>
      <c r="E76" s="278">
        <v>161.55572176514585</v>
      </c>
      <c r="F76" s="278">
        <v>182.38805970149255</v>
      </c>
      <c r="G76" s="4"/>
    </row>
    <row r="77" spans="2:7">
      <c r="B77" s="277">
        <v>42339</v>
      </c>
      <c r="C77" s="278">
        <v>397.7715</v>
      </c>
      <c r="D77" s="278">
        <v>189.17525773195874</v>
      </c>
      <c r="E77" s="278">
        <v>162.15407629020197</v>
      </c>
      <c r="F77" s="278">
        <v>183.13432835820896</v>
      </c>
      <c r="G77" s="4"/>
    </row>
    <row r="78" spans="2:7">
      <c r="B78" s="276">
        <v>42430</v>
      </c>
      <c r="C78" s="278">
        <v>397.16239999999999</v>
      </c>
      <c r="D78" s="278">
        <v>189.34707903780068</v>
      </c>
      <c r="E78" s="278">
        <v>161.85489902767392</v>
      </c>
      <c r="F78" s="278">
        <v>183.88059701492537</v>
      </c>
      <c r="G78" s="4"/>
    </row>
    <row r="79" spans="2:7">
      <c r="B79" s="277">
        <v>42522</v>
      </c>
      <c r="C79" s="278">
        <v>405.08109999999999</v>
      </c>
      <c r="D79" s="278">
        <v>189.69072164948452</v>
      </c>
      <c r="E79" s="278">
        <v>162.45325355272999</v>
      </c>
      <c r="F79" s="278">
        <v>184.62686567164178</v>
      </c>
      <c r="G79" s="4"/>
    </row>
    <row r="80" spans="2:7">
      <c r="B80" s="276">
        <v>42614</v>
      </c>
      <c r="C80" s="278">
        <v>411.17250000000001</v>
      </c>
      <c r="D80" s="278">
        <v>190.20618556701029</v>
      </c>
      <c r="E80" s="278">
        <v>163.64996260284221</v>
      </c>
      <c r="F80" s="278">
        <v>185.97014925373134</v>
      </c>
      <c r="G80" s="4"/>
    </row>
    <row r="81" spans="2:7">
      <c r="B81" s="277">
        <v>42705</v>
      </c>
      <c r="C81" s="278">
        <v>428.22859999999997</v>
      </c>
      <c r="D81" s="278">
        <v>190.37800687285221</v>
      </c>
      <c r="E81" s="278">
        <v>164.54749439042635</v>
      </c>
      <c r="F81" s="278">
        <v>186.71641791044775</v>
      </c>
      <c r="G81" s="4"/>
    </row>
    <row r="82" spans="2:7">
      <c r="B82" s="276">
        <v>42795</v>
      </c>
      <c r="C82" s="278">
        <v>437.67039999999997</v>
      </c>
      <c r="D82" s="278">
        <v>190.54982817869416</v>
      </c>
      <c r="E82" s="278">
        <v>165.29543754674648</v>
      </c>
      <c r="F82" s="278">
        <v>187.46268656716416</v>
      </c>
      <c r="G82" s="4"/>
    </row>
    <row r="83" spans="2:7">
      <c r="B83" s="277">
        <v>42887</v>
      </c>
      <c r="C83" s="278">
        <v>446.19830000000002</v>
      </c>
      <c r="D83" s="278">
        <v>190.89347079037799</v>
      </c>
      <c r="E83" s="278">
        <v>165.5946148092745</v>
      </c>
      <c r="F83" s="278">
        <v>188.20895522388059</v>
      </c>
      <c r="G83" s="4"/>
    </row>
    <row r="84" spans="2:7">
      <c r="B84" s="276">
        <v>42979</v>
      </c>
      <c r="C84" s="278">
        <v>445.28458334470986</v>
      </c>
      <c r="D84" s="278">
        <v>191.23711340206185</v>
      </c>
      <c r="E84" s="278">
        <v>166.64173522812268</v>
      </c>
      <c r="F84" s="278">
        <v>189.70149253731344</v>
      </c>
      <c r="G84" s="4"/>
    </row>
    <row r="85" spans="2:7">
      <c r="B85" s="277">
        <v>43070</v>
      </c>
      <c r="C85" s="278"/>
      <c r="D85" s="278">
        <v>191.7525773195876</v>
      </c>
      <c r="E85" s="278">
        <v>167.68885564697084</v>
      </c>
      <c r="F85" s="278">
        <v>190.59701492537314</v>
      </c>
      <c r="G85" s="4"/>
    </row>
    <row r="86" spans="2:7" ht="14" thickBot="1">
      <c r="B86" s="137"/>
      <c r="C86" s="138"/>
      <c r="D86" s="138"/>
      <c r="E86" s="138"/>
      <c r="F86" s="139"/>
      <c r="G86" s="4"/>
    </row>
    <row r="87" spans="2:7">
      <c r="B87" s="3"/>
    </row>
    <row r="88" spans="2:7">
      <c r="B88" s="1" t="s">
        <v>243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U15" sqref="U15"/>
    </sheetView>
  </sheetViews>
  <sheetFormatPr baseColWidth="10" defaultColWidth="8.83203125" defaultRowHeight="13" x14ac:dyDescent="0"/>
  <cols>
    <col min="1" max="1" width="0.83203125" style="1" customWidth="1"/>
    <col min="2" max="2" width="27" style="1" customWidth="1"/>
    <col min="3" max="3" width="16.5" style="1" customWidth="1"/>
    <col min="4" max="4" width="18.33203125" style="1" customWidth="1"/>
    <col min="5" max="16384" width="8.83203125" style="1"/>
  </cols>
  <sheetData>
    <row r="1" spans="2:9" ht="15">
      <c r="B1" s="7" t="s">
        <v>242</v>
      </c>
      <c r="C1" s="4"/>
      <c r="D1" s="4"/>
      <c r="E1" s="4"/>
    </row>
    <row r="2" spans="2:9" ht="14" thickBot="1">
      <c r="B2" s="4"/>
      <c r="C2" s="4"/>
      <c r="D2" s="4"/>
      <c r="E2" s="4"/>
    </row>
    <row r="3" spans="2:9">
      <c r="B3" s="99" t="s">
        <v>0</v>
      </c>
      <c r="C3" s="100" t="s">
        <v>236</v>
      </c>
      <c r="D3" s="101" t="s">
        <v>237</v>
      </c>
      <c r="E3" s="4"/>
    </row>
    <row r="4" spans="2:9" ht="14">
      <c r="B4" s="135" t="s">
        <v>238</v>
      </c>
      <c r="C4" s="278">
        <v>1.302484</v>
      </c>
      <c r="D4" s="279">
        <v>5.5964350000000005</v>
      </c>
      <c r="E4" s="4"/>
      <c r="H4"/>
      <c r="I4"/>
    </row>
    <row r="5" spans="2:9" ht="14">
      <c r="B5" s="136" t="s">
        <v>239</v>
      </c>
      <c r="C5" s="278">
        <v>4.0291119999999996</v>
      </c>
      <c r="D5" s="279">
        <v>14.104861</v>
      </c>
      <c r="E5" s="4"/>
      <c r="H5"/>
      <c r="I5"/>
    </row>
    <row r="6" spans="2:9" ht="14">
      <c r="B6" s="135" t="s">
        <v>240</v>
      </c>
      <c r="C6" s="278">
        <v>7.8343739999999995</v>
      </c>
      <c r="D6" s="279">
        <v>19.666443999999998</v>
      </c>
      <c r="E6" s="4"/>
      <c r="H6"/>
      <c r="I6"/>
    </row>
    <row r="7" spans="2:9" ht="15" thickBot="1">
      <c r="B7" s="137" t="s">
        <v>241</v>
      </c>
      <c r="C7" s="280">
        <v>14.754071999999999</v>
      </c>
      <c r="D7" s="281">
        <v>41.347225000000002</v>
      </c>
      <c r="E7" s="4"/>
      <c r="H7"/>
      <c r="I7"/>
    </row>
    <row r="8" spans="2:9">
      <c r="B8" s="3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workbookViewId="0">
      <selection activeCell="W12" sqref="W12"/>
    </sheetView>
  </sheetViews>
  <sheetFormatPr baseColWidth="10" defaultColWidth="8.83203125" defaultRowHeight="13" x14ac:dyDescent="0"/>
  <cols>
    <col min="1" max="1" width="0.83203125" style="1" customWidth="1"/>
    <col min="2" max="2" width="11.5" style="1" customWidth="1"/>
    <col min="3" max="5" width="16.5" style="1" customWidth="1"/>
    <col min="6" max="16384" width="8.83203125" style="1"/>
  </cols>
  <sheetData>
    <row r="1" spans="2:6" ht="15">
      <c r="B1" s="7" t="s">
        <v>77</v>
      </c>
      <c r="C1" s="4"/>
      <c r="D1" s="4"/>
      <c r="E1" s="4"/>
      <c r="F1" s="4"/>
    </row>
    <row r="2" spans="2:6" ht="14" thickBot="1">
      <c r="B2" s="4"/>
      <c r="C2" s="4"/>
      <c r="D2" s="4"/>
      <c r="E2" s="4"/>
      <c r="F2" s="4"/>
    </row>
    <row r="3" spans="2:6" ht="26">
      <c r="B3" s="99"/>
      <c r="C3" s="100" t="s">
        <v>234</v>
      </c>
      <c r="D3" s="100" t="s">
        <v>302</v>
      </c>
      <c r="E3" s="101" t="s">
        <v>303</v>
      </c>
      <c r="F3" s="4"/>
    </row>
    <row r="4" spans="2:6">
      <c r="B4" s="105" t="s">
        <v>301</v>
      </c>
      <c r="C4" s="97">
        <v>35.4</v>
      </c>
      <c r="D4" s="97">
        <v>36</v>
      </c>
      <c r="E4" s="102">
        <v>34.200000000000003</v>
      </c>
      <c r="F4" s="4"/>
    </row>
    <row r="5" spans="2:6">
      <c r="B5" s="103" t="s">
        <v>171</v>
      </c>
      <c r="C5" s="98">
        <v>40</v>
      </c>
      <c r="D5" s="98">
        <v>43</v>
      </c>
      <c r="E5" s="104">
        <v>34.9</v>
      </c>
      <c r="F5" s="4"/>
    </row>
    <row r="6" spans="2:6">
      <c r="B6" s="105" t="s">
        <v>172</v>
      </c>
      <c r="C6" s="97">
        <v>40.700000000000003</v>
      </c>
      <c r="D6" s="97">
        <v>43.1</v>
      </c>
      <c r="E6" s="102">
        <v>35.9</v>
      </c>
      <c r="F6" s="4"/>
    </row>
    <row r="7" spans="2:6">
      <c r="B7" s="103" t="s">
        <v>173</v>
      </c>
      <c r="C7" s="98">
        <v>42.5</v>
      </c>
      <c r="D7" s="98">
        <v>47.1</v>
      </c>
      <c r="E7" s="104">
        <v>34.700000000000003</v>
      </c>
      <c r="F7" s="4"/>
    </row>
    <row r="8" spans="2:6" ht="14" thickBot="1">
      <c r="B8" s="106" t="s">
        <v>43</v>
      </c>
      <c r="C8" s="107">
        <v>44.2</v>
      </c>
      <c r="D8" s="107">
        <v>47.1</v>
      </c>
      <c r="E8" s="108">
        <v>38.200000000000003</v>
      </c>
      <c r="F8" s="4"/>
    </row>
    <row r="9" spans="2:6">
      <c r="B9" s="3"/>
    </row>
    <row r="10" spans="2:6">
      <c r="B10" s="32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3"/>
  <sheetViews>
    <sheetView workbookViewId="0">
      <selection activeCell="E16" sqref="E16"/>
    </sheetView>
  </sheetViews>
  <sheetFormatPr baseColWidth="10" defaultColWidth="8.83203125" defaultRowHeight="13" x14ac:dyDescent="0"/>
  <cols>
    <col min="1" max="1" width="0.83203125" style="4" customWidth="1"/>
    <col min="2" max="2" width="20.6640625" style="4" customWidth="1"/>
    <col min="3" max="3" width="16" style="4" customWidth="1"/>
    <col min="4" max="4" width="13" style="4" customWidth="1"/>
    <col min="5" max="5" width="22" style="4" customWidth="1"/>
    <col min="6" max="16384" width="8.83203125" style="4"/>
  </cols>
  <sheetData>
    <row r="1" spans="2:5" ht="15">
      <c r="B1" s="7" t="s">
        <v>78</v>
      </c>
    </row>
    <row r="2" spans="2:5" ht="14" thickBot="1"/>
    <row r="3" spans="2:5" ht="26">
      <c r="B3" s="282" t="s">
        <v>56</v>
      </c>
      <c r="C3" s="283" t="s">
        <v>57</v>
      </c>
      <c r="D3" s="283" t="s">
        <v>58</v>
      </c>
      <c r="E3" s="284" t="s">
        <v>291</v>
      </c>
    </row>
    <row r="4" spans="2:5">
      <c r="B4" s="109" t="s">
        <v>59</v>
      </c>
      <c r="C4" s="38">
        <v>63.808270426122874</v>
      </c>
      <c r="D4" s="38">
        <v>65.028905236877165</v>
      </c>
      <c r="E4" s="110">
        <v>81.670684322337024</v>
      </c>
    </row>
    <row r="5" spans="2:5">
      <c r="B5" s="111" t="s">
        <v>60</v>
      </c>
      <c r="C5" s="42">
        <v>86.894831184774887</v>
      </c>
      <c r="D5" s="42">
        <v>92.066096106631704</v>
      </c>
      <c r="E5" s="112">
        <v>90.856455881319363</v>
      </c>
    </row>
    <row r="6" spans="2:5">
      <c r="B6" s="109" t="s">
        <v>61</v>
      </c>
      <c r="C6" s="38">
        <v>98.144071027529833</v>
      </c>
      <c r="D6" s="38">
        <v>91.197628224881271</v>
      </c>
      <c r="E6" s="110">
        <v>99.78365384615384</v>
      </c>
    </row>
    <row r="7" spans="2:5">
      <c r="B7" s="111" t="s">
        <v>62</v>
      </c>
      <c r="C7" s="42">
        <v>95.015550853242729</v>
      </c>
      <c r="D7" s="42">
        <v>88.757204702231064</v>
      </c>
      <c r="E7" s="112">
        <v>104.21455493447712</v>
      </c>
    </row>
    <row r="8" spans="2:5">
      <c r="B8" s="109" t="s">
        <v>63</v>
      </c>
      <c r="C8" s="38">
        <v>97.564364670266599</v>
      </c>
      <c r="D8" s="38">
        <v>90.076235061458817</v>
      </c>
      <c r="E8" s="110">
        <v>103.71241457476978</v>
      </c>
    </row>
    <row r="9" spans="2:5">
      <c r="B9" s="111" t="s">
        <v>64</v>
      </c>
      <c r="C9" s="42">
        <v>98.766947191445183</v>
      </c>
      <c r="D9" s="42">
        <v>91.405048344818141</v>
      </c>
      <c r="E9" s="112">
        <v>98.643502717734805</v>
      </c>
    </row>
    <row r="10" spans="2:5">
      <c r="B10" s="109" t="s">
        <v>65</v>
      </c>
      <c r="C10" s="38">
        <v>95.257308979940376</v>
      </c>
      <c r="D10" s="38">
        <v>95.002498185280558</v>
      </c>
      <c r="E10" s="110">
        <v>92.489008516236112</v>
      </c>
    </row>
    <row r="11" spans="2:5">
      <c r="B11" s="111" t="s">
        <v>66</v>
      </c>
      <c r="C11" s="42">
        <v>91.539910814777954</v>
      </c>
      <c r="D11" s="42">
        <v>91.424995288193031</v>
      </c>
      <c r="E11" s="112">
        <v>89.106155061901688</v>
      </c>
    </row>
    <row r="12" spans="2:5">
      <c r="B12" s="109" t="s">
        <v>67</v>
      </c>
      <c r="C12" s="38">
        <v>89.902484815689263</v>
      </c>
      <c r="D12" s="38">
        <v>90.675345135255583</v>
      </c>
      <c r="E12" s="110">
        <v>94.264507679304216</v>
      </c>
    </row>
    <row r="13" spans="2:5" ht="14" thickBot="1">
      <c r="B13" s="113" t="s">
        <v>68</v>
      </c>
      <c r="C13" s="114">
        <v>78.894494999549693</v>
      </c>
      <c r="D13" s="114">
        <v>75.85778046496776</v>
      </c>
      <c r="E13" s="115">
        <v>103.85803343723441</v>
      </c>
    </row>
  </sheetData>
  <hyperlinks>
    <hyperlink ref="B10" r:id="rId1" display="Source: BREE, Australian Energy Statistics (2014)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"/>
  <sheetViews>
    <sheetView workbookViewId="0">
      <selection activeCell="D15" sqref="D15"/>
    </sheetView>
  </sheetViews>
  <sheetFormatPr baseColWidth="10" defaultColWidth="8.83203125" defaultRowHeight="13" x14ac:dyDescent="0"/>
  <cols>
    <col min="1" max="1" width="0.83203125" style="1" customWidth="1"/>
    <col min="2" max="2" width="15.5" style="1" customWidth="1"/>
    <col min="3" max="3" width="19.5" style="1" customWidth="1"/>
    <col min="4" max="4" width="22" style="1" customWidth="1"/>
    <col min="5" max="5" width="25.1640625" style="1" customWidth="1"/>
    <col min="6" max="6" width="23.5" style="1" customWidth="1"/>
    <col min="7" max="16384" width="8.83203125" style="1"/>
  </cols>
  <sheetData>
    <row r="1" spans="2:6" ht="15">
      <c r="B1" s="6" t="s">
        <v>235</v>
      </c>
    </row>
    <row r="2" spans="2:6" ht="14" thickBot="1">
      <c r="B2" s="4"/>
      <c r="C2" s="4"/>
      <c r="D2" s="4"/>
      <c r="E2" s="4"/>
      <c r="F2" s="4"/>
    </row>
    <row r="3" spans="2:6">
      <c r="B3" s="8" t="s">
        <v>0</v>
      </c>
      <c r="C3" s="12" t="s">
        <v>82</v>
      </c>
      <c r="D3" s="12" t="s">
        <v>83</v>
      </c>
      <c r="E3" s="12" t="s">
        <v>84</v>
      </c>
      <c r="F3" s="9" t="s">
        <v>85</v>
      </c>
    </row>
    <row r="4" spans="2:6">
      <c r="B4" s="10" t="s">
        <v>79</v>
      </c>
      <c r="C4" s="285">
        <v>-2500</v>
      </c>
      <c r="D4" s="285">
        <v>54500</v>
      </c>
      <c r="E4" s="285">
        <v>23500</v>
      </c>
      <c r="F4" s="286">
        <v>68000</v>
      </c>
    </row>
    <row r="5" spans="2:6">
      <c r="B5" s="10" t="s">
        <v>80</v>
      </c>
      <c r="C5" s="285">
        <v>13000</v>
      </c>
      <c r="D5" s="285">
        <v>20000</v>
      </c>
      <c r="E5" s="285">
        <v>26000</v>
      </c>
      <c r="F5" s="286">
        <v>24500</v>
      </c>
    </row>
    <row r="6" spans="2:6" ht="14" thickBot="1">
      <c r="B6" s="11" t="s">
        <v>81</v>
      </c>
      <c r="C6" s="287">
        <v>35500</v>
      </c>
      <c r="D6" s="287">
        <v>31000</v>
      </c>
      <c r="E6" s="287">
        <v>56500</v>
      </c>
      <c r="F6" s="288">
        <v>50000</v>
      </c>
    </row>
    <row r="7" spans="2:6">
      <c r="B7" s="5"/>
      <c r="C7" s="4"/>
      <c r="D7" s="4"/>
      <c r="E7" s="4"/>
      <c r="F7" s="4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1:R14"/>
  <sheetViews>
    <sheetView workbookViewId="0">
      <selection activeCell="D23" sqref="D23"/>
    </sheetView>
  </sheetViews>
  <sheetFormatPr baseColWidth="10" defaultColWidth="8.83203125" defaultRowHeight="14" x14ac:dyDescent="0"/>
  <cols>
    <col min="1" max="1" width="0.83203125" customWidth="1"/>
  </cols>
  <sheetData>
    <row r="1" spans="2:18" ht="15">
      <c r="B1" s="22" t="s">
        <v>10</v>
      </c>
    </row>
    <row r="3" spans="2:18">
      <c r="B3" t="s">
        <v>11</v>
      </c>
    </row>
    <row r="4" spans="2:18">
      <c r="B4" t="s">
        <v>12</v>
      </c>
    </row>
    <row r="6" spans="2:18">
      <c r="B6" t="s">
        <v>13</v>
      </c>
    </row>
    <row r="7" spans="2:18">
      <c r="B7" s="21" t="s">
        <v>14</v>
      </c>
    </row>
    <row r="8" spans="2:18">
      <c r="B8" t="s">
        <v>3017</v>
      </c>
    </row>
    <row r="9" spans="2:18">
      <c r="B9" t="s">
        <v>15</v>
      </c>
    </row>
    <row r="10" spans="2:18">
      <c r="B10" s="21" t="s">
        <v>16</v>
      </c>
    </row>
    <row r="13" spans="2:18">
      <c r="B13" t="s">
        <v>17</v>
      </c>
    </row>
    <row r="14" spans="2:18">
      <c r="B14" s="294" t="s">
        <v>3013</v>
      </c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</row>
  </sheetData>
  <hyperlinks>
    <hyperlink ref="B7" r:id="rId1"/>
    <hyperlink ref="B10" r:id="rId2"/>
  </hyperlink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"/>
  <sheetViews>
    <sheetView workbookViewId="0">
      <selection activeCell="H10" sqref="H10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4" width="19.6640625" style="4" customWidth="1"/>
    <col min="5" max="5" width="8.83203125" style="4"/>
    <col min="6" max="6" width="6.1640625" style="4" customWidth="1"/>
    <col min="7" max="7" width="32.6640625" style="4" bestFit="1" customWidth="1"/>
    <col min="8" max="8" width="11.5" style="4" bestFit="1" customWidth="1"/>
    <col min="9" max="16384" width="8.83203125" style="4"/>
  </cols>
  <sheetData>
    <row r="1" spans="2:8" ht="15">
      <c r="B1" s="7" t="s">
        <v>277</v>
      </c>
      <c r="C1" s="267"/>
      <c r="D1" s="267"/>
      <c r="E1" s="267"/>
      <c r="F1" s="267"/>
      <c r="G1" s="7" t="s">
        <v>278</v>
      </c>
    </row>
    <row r="2" spans="2:8" ht="14" thickBot="1"/>
    <row r="3" spans="2:8" ht="26">
      <c r="B3" s="8"/>
      <c r="C3" s="179" t="s">
        <v>279</v>
      </c>
      <c r="D3" s="180" t="s">
        <v>280</v>
      </c>
      <c r="G3" s="73"/>
      <c r="H3" s="180" t="s">
        <v>256</v>
      </c>
    </row>
    <row r="4" spans="2:8">
      <c r="B4" s="122">
        <v>32933</v>
      </c>
      <c r="C4" s="24">
        <v>126.8</v>
      </c>
      <c r="D4" s="252">
        <v>121.2</v>
      </c>
      <c r="G4" s="250" t="s">
        <v>1</v>
      </c>
      <c r="H4" s="249">
        <v>721504</v>
      </c>
    </row>
    <row r="5" spans="2:8">
      <c r="B5" s="122">
        <v>33025</v>
      </c>
      <c r="C5" s="24">
        <v>132.4</v>
      </c>
      <c r="D5" s="252">
        <v>124.70000000000002</v>
      </c>
      <c r="G5" s="250" t="s">
        <v>3</v>
      </c>
      <c r="H5" s="249">
        <v>916960</v>
      </c>
    </row>
    <row r="6" spans="2:8">
      <c r="B6" s="122">
        <v>33117</v>
      </c>
      <c r="C6" s="24">
        <v>140.30000000000001</v>
      </c>
      <c r="D6" s="252">
        <v>115.4</v>
      </c>
      <c r="G6" s="250" t="s">
        <v>4</v>
      </c>
      <c r="H6" s="249">
        <v>425432</v>
      </c>
    </row>
    <row r="7" spans="2:8">
      <c r="B7" s="122">
        <v>33208</v>
      </c>
      <c r="C7" s="24">
        <v>142.6</v>
      </c>
      <c r="D7" s="252">
        <v>97.2</v>
      </c>
      <c r="G7" s="248" t="s">
        <v>6</v>
      </c>
      <c r="H7" s="249">
        <v>392381</v>
      </c>
    </row>
    <row r="8" spans="2:8">
      <c r="B8" s="122">
        <v>33298</v>
      </c>
      <c r="C8" s="24">
        <v>143.10000000000002</v>
      </c>
      <c r="D8" s="252">
        <v>95.6</v>
      </c>
      <c r="G8" s="248" t="s">
        <v>255</v>
      </c>
      <c r="H8" s="249">
        <v>240291</v>
      </c>
    </row>
    <row r="9" spans="2:8" ht="14" thickBot="1">
      <c r="B9" s="122">
        <v>33390</v>
      </c>
      <c r="C9" s="24">
        <v>141.6</v>
      </c>
      <c r="D9" s="252">
        <v>86.5</v>
      </c>
      <c r="G9" s="289" t="s">
        <v>304</v>
      </c>
      <c r="H9" s="247">
        <v>1061519</v>
      </c>
    </row>
    <row r="10" spans="2:8">
      <c r="B10" s="122">
        <v>33482</v>
      </c>
      <c r="C10" s="24">
        <v>140.89999999999998</v>
      </c>
      <c r="D10" s="252">
        <v>87.4</v>
      </c>
    </row>
    <row r="11" spans="2:8">
      <c r="B11" s="116">
        <v>33573</v>
      </c>
      <c r="C11" s="24">
        <v>139.5</v>
      </c>
      <c r="D11" s="252">
        <v>81.7</v>
      </c>
    </row>
    <row r="12" spans="2:8">
      <c r="B12" s="116">
        <v>33664</v>
      </c>
      <c r="C12" s="24">
        <v>141.6</v>
      </c>
      <c r="D12" s="252">
        <v>75.699999999999989</v>
      </c>
    </row>
    <row r="13" spans="2:8">
      <c r="B13" s="116">
        <v>33756</v>
      </c>
      <c r="C13" s="24">
        <v>138.69999999999999</v>
      </c>
      <c r="D13" s="252">
        <v>68.600000000000009</v>
      </c>
    </row>
    <row r="14" spans="2:8">
      <c r="B14" s="116">
        <v>33848</v>
      </c>
      <c r="C14" s="24">
        <v>139.30000000000001</v>
      </c>
      <c r="D14" s="252">
        <v>57.900000000000006</v>
      </c>
    </row>
    <row r="15" spans="2:8">
      <c r="B15" s="116">
        <v>33939</v>
      </c>
      <c r="C15" s="24">
        <v>139.6</v>
      </c>
      <c r="D15" s="252">
        <v>51.4</v>
      </c>
    </row>
    <row r="16" spans="2:8">
      <c r="B16" s="116">
        <v>34029</v>
      </c>
      <c r="C16" s="24">
        <v>138.4</v>
      </c>
      <c r="D16" s="252">
        <v>42.8</v>
      </c>
    </row>
    <row r="17" spans="2:4">
      <c r="B17" s="116">
        <v>34121</v>
      </c>
      <c r="C17" s="24">
        <v>139.19999999999999</v>
      </c>
      <c r="D17" s="252">
        <v>30.099999999999998</v>
      </c>
    </row>
    <row r="18" spans="2:4">
      <c r="B18" s="116">
        <v>34213</v>
      </c>
      <c r="C18" s="24">
        <v>138.9</v>
      </c>
      <c r="D18" s="252">
        <v>32.799999999999997</v>
      </c>
    </row>
    <row r="19" spans="2:4">
      <c r="B19" s="116">
        <v>34304</v>
      </c>
      <c r="C19" s="24">
        <v>138.39999999999998</v>
      </c>
      <c r="D19" s="252">
        <v>34.9</v>
      </c>
    </row>
    <row r="20" spans="2:4">
      <c r="B20" s="116">
        <v>34394</v>
      </c>
      <c r="C20" s="24">
        <v>137.9</v>
      </c>
      <c r="D20" s="252">
        <v>35.9</v>
      </c>
    </row>
    <row r="21" spans="2:4">
      <c r="B21" s="116">
        <v>34486</v>
      </c>
      <c r="C21" s="24">
        <v>135.30000000000001</v>
      </c>
      <c r="D21" s="252">
        <v>46.6</v>
      </c>
    </row>
    <row r="22" spans="2:4">
      <c r="B22" s="116">
        <v>34578</v>
      </c>
      <c r="C22" s="24">
        <v>132.1</v>
      </c>
      <c r="D22" s="252">
        <v>56.599999999999994</v>
      </c>
    </row>
    <row r="23" spans="2:4">
      <c r="B23" s="116">
        <v>34669</v>
      </c>
      <c r="C23" s="24">
        <v>131.9</v>
      </c>
      <c r="D23" s="252">
        <v>55.6</v>
      </c>
    </row>
    <row r="24" spans="2:4">
      <c r="B24" s="116">
        <v>34759</v>
      </c>
      <c r="C24" s="24">
        <v>131.89999999999998</v>
      </c>
      <c r="D24" s="252">
        <v>60.8</v>
      </c>
    </row>
    <row r="25" spans="2:4">
      <c r="B25" s="116">
        <v>34851</v>
      </c>
      <c r="C25" s="24">
        <v>132.4</v>
      </c>
      <c r="D25" s="252">
        <v>80.2</v>
      </c>
    </row>
    <row r="26" spans="2:4">
      <c r="B26" s="116">
        <v>34943</v>
      </c>
      <c r="C26" s="24">
        <v>133.4</v>
      </c>
      <c r="D26" s="252">
        <v>81.5</v>
      </c>
    </row>
    <row r="27" spans="2:4">
      <c r="B27" s="116">
        <v>35034</v>
      </c>
      <c r="C27" s="24">
        <v>130.19999999999999</v>
      </c>
      <c r="D27" s="252">
        <v>106.8</v>
      </c>
    </row>
    <row r="28" spans="2:4">
      <c r="B28" s="116">
        <v>35125</v>
      </c>
      <c r="C28" s="24">
        <v>126.9</v>
      </c>
      <c r="D28" s="252">
        <v>107.20000000000002</v>
      </c>
    </row>
    <row r="29" spans="2:4">
      <c r="B29" s="116">
        <v>35217</v>
      </c>
      <c r="C29" s="24">
        <v>124.39999999999999</v>
      </c>
      <c r="D29" s="252">
        <v>104</v>
      </c>
    </row>
    <row r="30" spans="2:4">
      <c r="B30" s="116">
        <v>35309</v>
      </c>
      <c r="C30" s="24">
        <v>122.3</v>
      </c>
      <c r="D30" s="252">
        <v>107.2</v>
      </c>
    </row>
    <row r="31" spans="2:4">
      <c r="B31" s="116">
        <v>35400</v>
      </c>
      <c r="C31" s="24">
        <v>125.2</v>
      </c>
      <c r="D31" s="252">
        <v>97.4</v>
      </c>
    </row>
    <row r="32" spans="2:4">
      <c r="B32" s="116">
        <v>35490</v>
      </c>
      <c r="C32" s="24">
        <v>125</v>
      </c>
      <c r="D32" s="252">
        <v>101.69999999999999</v>
      </c>
    </row>
    <row r="33" spans="2:4">
      <c r="B33" s="116">
        <v>35582</v>
      </c>
      <c r="C33" s="24">
        <v>126.9</v>
      </c>
      <c r="D33" s="252">
        <v>87.199999999999989</v>
      </c>
    </row>
    <row r="34" spans="2:4">
      <c r="B34" s="116">
        <v>35674</v>
      </c>
      <c r="C34" s="24">
        <v>125.2</v>
      </c>
      <c r="D34" s="252">
        <v>77.8</v>
      </c>
    </row>
    <row r="35" spans="2:4">
      <c r="B35" s="116">
        <v>35765</v>
      </c>
      <c r="C35" s="24">
        <v>122.9</v>
      </c>
      <c r="D35" s="252">
        <v>72.400000000000006</v>
      </c>
    </row>
    <row r="36" spans="2:4">
      <c r="B36" s="116">
        <v>35855</v>
      </c>
      <c r="C36" s="24">
        <v>122.2</v>
      </c>
      <c r="D36" s="252">
        <v>76.7</v>
      </c>
    </row>
    <row r="37" spans="2:4">
      <c r="B37" s="116">
        <v>35947</v>
      </c>
      <c r="C37" s="24">
        <v>120.5</v>
      </c>
      <c r="D37" s="252">
        <v>79.099999999999994</v>
      </c>
    </row>
    <row r="38" spans="2:4">
      <c r="B38" s="116">
        <v>36039</v>
      </c>
      <c r="C38" s="24">
        <v>121.8</v>
      </c>
      <c r="D38" s="252">
        <v>82.7</v>
      </c>
    </row>
    <row r="39" spans="2:4">
      <c r="B39" s="116">
        <v>36130</v>
      </c>
      <c r="C39" s="24">
        <v>121.5</v>
      </c>
      <c r="D39" s="252">
        <v>88.800000000000011</v>
      </c>
    </row>
    <row r="40" spans="2:4">
      <c r="B40" s="116">
        <v>36220</v>
      </c>
      <c r="C40" s="24">
        <v>122.4</v>
      </c>
      <c r="D40" s="252">
        <v>90.2</v>
      </c>
    </row>
    <row r="41" spans="2:4">
      <c r="B41" s="116">
        <v>36312</v>
      </c>
      <c r="C41" s="24">
        <v>122.4</v>
      </c>
      <c r="D41" s="252">
        <v>96.5</v>
      </c>
    </row>
    <row r="42" spans="2:4">
      <c r="B42" s="116">
        <v>36404</v>
      </c>
      <c r="C42" s="24">
        <v>123.5</v>
      </c>
      <c r="D42" s="252">
        <v>99.7</v>
      </c>
    </row>
    <row r="43" spans="2:4">
      <c r="B43" s="116">
        <v>36495</v>
      </c>
      <c r="C43" s="24">
        <v>122.9</v>
      </c>
      <c r="D43" s="252">
        <v>104.20000000000002</v>
      </c>
    </row>
    <row r="44" spans="2:4">
      <c r="B44" s="116">
        <v>36586</v>
      </c>
      <c r="C44" s="24">
        <v>122.8</v>
      </c>
      <c r="D44" s="252">
        <v>106.5</v>
      </c>
    </row>
    <row r="45" spans="2:4">
      <c r="B45" s="116">
        <v>36678</v>
      </c>
      <c r="C45" s="24">
        <v>122.1</v>
      </c>
      <c r="D45" s="252">
        <v>107.19999999999999</v>
      </c>
    </row>
    <row r="46" spans="2:4">
      <c r="B46" s="116">
        <v>36770</v>
      </c>
      <c r="C46" s="24">
        <v>121.1</v>
      </c>
      <c r="D46" s="252">
        <v>109.4</v>
      </c>
    </row>
    <row r="47" spans="2:4">
      <c r="B47" s="116">
        <v>36861</v>
      </c>
      <c r="C47" s="24">
        <v>121.9</v>
      </c>
      <c r="D47" s="252">
        <v>111.4</v>
      </c>
    </row>
    <row r="48" spans="2:4">
      <c r="B48" s="116">
        <v>36951</v>
      </c>
      <c r="C48" s="24">
        <v>120.5</v>
      </c>
      <c r="D48" s="252">
        <v>128.80000000000001</v>
      </c>
    </row>
    <row r="49" spans="2:4">
      <c r="B49" s="116">
        <v>37043</v>
      </c>
      <c r="C49" s="24">
        <v>120.39999999999999</v>
      </c>
      <c r="D49" s="252">
        <v>135.69999999999999</v>
      </c>
    </row>
    <row r="50" spans="2:4">
      <c r="B50" s="116">
        <v>37135</v>
      </c>
      <c r="C50" s="24">
        <v>121.5</v>
      </c>
      <c r="D50" s="252">
        <v>131.5</v>
      </c>
    </row>
    <row r="51" spans="2:4">
      <c r="B51" s="116">
        <v>37226</v>
      </c>
      <c r="C51" s="24">
        <v>119.1</v>
      </c>
      <c r="D51" s="252">
        <v>136.1</v>
      </c>
    </row>
    <row r="52" spans="2:4">
      <c r="B52" s="116">
        <v>37316</v>
      </c>
      <c r="C52" s="24">
        <v>120</v>
      </c>
      <c r="D52" s="252">
        <v>117.69999999999999</v>
      </c>
    </row>
    <row r="53" spans="2:4">
      <c r="B53" s="116">
        <v>37408</v>
      </c>
      <c r="C53" s="24">
        <v>119.19999999999999</v>
      </c>
      <c r="D53" s="252">
        <v>110.6</v>
      </c>
    </row>
    <row r="54" spans="2:4">
      <c r="B54" s="116">
        <v>37500</v>
      </c>
      <c r="C54" s="24">
        <v>115.89999999999999</v>
      </c>
      <c r="D54" s="252">
        <v>112.79999999999998</v>
      </c>
    </row>
    <row r="55" spans="2:4">
      <c r="B55" s="116">
        <v>37591</v>
      </c>
      <c r="C55" s="24">
        <v>117</v>
      </c>
      <c r="D55" s="252">
        <v>110.5</v>
      </c>
    </row>
    <row r="56" spans="2:4">
      <c r="B56" s="116">
        <v>37681</v>
      </c>
      <c r="C56" s="24">
        <v>115.79999999999998</v>
      </c>
      <c r="D56" s="252">
        <v>115.69999999999999</v>
      </c>
    </row>
    <row r="57" spans="2:4">
      <c r="B57" s="116">
        <v>37773</v>
      </c>
      <c r="C57" s="24">
        <v>116.9</v>
      </c>
      <c r="D57" s="252">
        <v>116.5</v>
      </c>
    </row>
    <row r="58" spans="2:4">
      <c r="B58" s="116">
        <v>37865</v>
      </c>
      <c r="C58" s="24">
        <v>118.4</v>
      </c>
      <c r="D58" s="252">
        <v>113.8</v>
      </c>
    </row>
    <row r="59" spans="2:4">
      <c r="B59" s="116">
        <v>37956</v>
      </c>
      <c r="C59" s="24">
        <v>119</v>
      </c>
      <c r="D59" s="252">
        <v>110.10000000000001</v>
      </c>
    </row>
    <row r="60" spans="2:4">
      <c r="B60" s="116">
        <v>38047</v>
      </c>
      <c r="C60" s="24">
        <v>120.60000000000001</v>
      </c>
      <c r="D60" s="252">
        <v>104</v>
      </c>
    </row>
    <row r="61" spans="2:4">
      <c r="B61" s="116">
        <v>38139</v>
      </c>
      <c r="C61" s="24">
        <v>118.8</v>
      </c>
      <c r="D61" s="252">
        <v>100</v>
      </c>
    </row>
    <row r="62" spans="2:4">
      <c r="B62" s="116">
        <v>38231</v>
      </c>
      <c r="C62" s="24">
        <v>119.80000000000001</v>
      </c>
      <c r="D62" s="252">
        <v>103.19999999999999</v>
      </c>
    </row>
    <row r="63" spans="2:4">
      <c r="B63" s="116">
        <v>38322</v>
      </c>
      <c r="C63" s="24">
        <v>119.10000000000001</v>
      </c>
      <c r="D63" s="252">
        <v>106.5</v>
      </c>
    </row>
    <row r="64" spans="2:4">
      <c r="B64" s="116">
        <v>38412</v>
      </c>
      <c r="C64" s="24">
        <v>121</v>
      </c>
      <c r="D64" s="252">
        <v>118.1</v>
      </c>
    </row>
    <row r="65" spans="2:4">
      <c r="B65" s="116">
        <v>38504</v>
      </c>
      <c r="C65" s="24">
        <v>126.9</v>
      </c>
      <c r="D65" s="252">
        <v>123.8</v>
      </c>
    </row>
    <row r="66" spans="2:4">
      <c r="B66" s="116">
        <v>38596</v>
      </c>
      <c r="C66" s="24">
        <v>130.29999999999998</v>
      </c>
      <c r="D66" s="252">
        <v>130.79999999999998</v>
      </c>
    </row>
    <row r="67" spans="2:4">
      <c r="B67" s="116">
        <v>38687</v>
      </c>
      <c r="C67" s="24">
        <v>134.10000000000002</v>
      </c>
      <c r="D67" s="252">
        <v>137</v>
      </c>
    </row>
    <row r="68" spans="2:4">
      <c r="B68" s="116">
        <v>38777</v>
      </c>
      <c r="C68" s="24">
        <v>133.5</v>
      </c>
      <c r="D68" s="252">
        <v>143.10000000000002</v>
      </c>
    </row>
    <row r="69" spans="2:4">
      <c r="B69" s="116">
        <v>38869</v>
      </c>
      <c r="C69" s="24">
        <v>132</v>
      </c>
      <c r="D69" s="252">
        <v>146.69999999999999</v>
      </c>
    </row>
    <row r="70" spans="2:4">
      <c r="B70" s="116">
        <v>38961</v>
      </c>
      <c r="C70" s="24">
        <v>136.60000000000002</v>
      </c>
      <c r="D70" s="252">
        <v>166.20000000000002</v>
      </c>
    </row>
    <row r="71" spans="2:4">
      <c r="B71" s="116">
        <v>39052</v>
      </c>
      <c r="C71" s="24">
        <v>139.80000000000001</v>
      </c>
      <c r="D71" s="252">
        <v>182.1</v>
      </c>
    </row>
    <row r="72" spans="2:4">
      <c r="B72" s="116">
        <v>39142</v>
      </c>
      <c r="C72" s="24">
        <v>146.4</v>
      </c>
      <c r="D72" s="252">
        <v>204.9</v>
      </c>
    </row>
    <row r="73" spans="2:4">
      <c r="B73" s="116">
        <v>39234</v>
      </c>
      <c r="C73" s="24">
        <v>151.30000000000001</v>
      </c>
      <c r="D73" s="252">
        <v>232.7</v>
      </c>
    </row>
    <row r="74" spans="2:4">
      <c r="B74" s="116">
        <v>39326</v>
      </c>
      <c r="C74" s="24">
        <v>151.39999999999998</v>
      </c>
      <c r="D74" s="252">
        <v>238.60000000000002</v>
      </c>
    </row>
    <row r="75" spans="2:4">
      <c r="B75" s="116">
        <v>39417</v>
      </c>
      <c r="C75" s="24">
        <v>153.39999999999998</v>
      </c>
      <c r="D75" s="252">
        <v>244</v>
      </c>
    </row>
    <row r="76" spans="2:4">
      <c r="B76" s="116">
        <v>39508</v>
      </c>
      <c r="C76" s="24">
        <v>154.19999999999999</v>
      </c>
      <c r="D76" s="252">
        <v>261.5</v>
      </c>
    </row>
    <row r="77" spans="2:4">
      <c r="B77" s="116">
        <v>39600</v>
      </c>
      <c r="C77" s="24">
        <v>154.39999999999998</v>
      </c>
      <c r="D77" s="252">
        <v>277.39999999999998</v>
      </c>
    </row>
    <row r="78" spans="2:4">
      <c r="B78" s="116">
        <v>39692</v>
      </c>
      <c r="C78" s="24">
        <v>154.30000000000001</v>
      </c>
      <c r="D78" s="252">
        <v>298.7</v>
      </c>
    </row>
    <row r="79" spans="2:4">
      <c r="B79" s="116">
        <v>39783</v>
      </c>
      <c r="C79" s="24">
        <v>155.80000000000001</v>
      </c>
      <c r="D79" s="252">
        <v>315.7</v>
      </c>
    </row>
    <row r="80" spans="2:4">
      <c r="B80" s="116">
        <v>39873</v>
      </c>
      <c r="C80" s="24">
        <v>154.69999999999999</v>
      </c>
      <c r="D80" s="252">
        <v>310.89999999999998</v>
      </c>
    </row>
    <row r="81" spans="2:4">
      <c r="B81" s="116">
        <v>39965</v>
      </c>
      <c r="C81" s="24">
        <v>156.4</v>
      </c>
      <c r="D81" s="252">
        <v>299.8</v>
      </c>
    </row>
    <row r="82" spans="2:4">
      <c r="B82" s="116">
        <v>40057</v>
      </c>
      <c r="C82" s="24">
        <v>158.69999999999999</v>
      </c>
      <c r="D82" s="252">
        <v>278.2</v>
      </c>
    </row>
    <row r="83" spans="2:4">
      <c r="B83" s="116">
        <v>40148</v>
      </c>
      <c r="C83" s="24">
        <v>159.19999999999999</v>
      </c>
      <c r="D83" s="252">
        <v>246.89999999999998</v>
      </c>
    </row>
    <row r="84" spans="2:4">
      <c r="B84" s="116">
        <v>40238</v>
      </c>
      <c r="C84" s="24">
        <v>161.60000000000002</v>
      </c>
      <c r="D84" s="252">
        <v>218.1</v>
      </c>
    </row>
    <row r="85" spans="2:4">
      <c r="B85" s="116">
        <v>40330</v>
      </c>
      <c r="C85" s="24">
        <v>162.5</v>
      </c>
      <c r="D85" s="252">
        <v>196.1</v>
      </c>
    </row>
    <row r="86" spans="2:4">
      <c r="B86" s="116">
        <v>40422</v>
      </c>
      <c r="C86" s="24">
        <v>161.80000000000001</v>
      </c>
      <c r="D86" s="252">
        <v>175.39999999999998</v>
      </c>
    </row>
    <row r="87" spans="2:4">
      <c r="B87" s="116">
        <v>40513</v>
      </c>
      <c r="C87" s="24">
        <v>157.9</v>
      </c>
      <c r="D87" s="252">
        <v>172.1</v>
      </c>
    </row>
    <row r="88" spans="2:4">
      <c r="B88" s="116">
        <v>40603</v>
      </c>
      <c r="C88" s="24">
        <v>157</v>
      </c>
      <c r="D88" s="252">
        <v>173.2</v>
      </c>
    </row>
    <row r="89" spans="2:4">
      <c r="B89" s="116">
        <v>40695</v>
      </c>
      <c r="C89" s="24">
        <v>155.69999999999999</v>
      </c>
      <c r="D89" s="252">
        <v>180.39999999999998</v>
      </c>
    </row>
    <row r="90" spans="2:4">
      <c r="B90" s="116">
        <v>40787</v>
      </c>
      <c r="C90" s="24">
        <v>154.5</v>
      </c>
      <c r="D90" s="252">
        <v>194.00000000000003</v>
      </c>
    </row>
    <row r="91" spans="2:4">
      <c r="B91" s="116">
        <v>40878</v>
      </c>
      <c r="C91" s="24">
        <v>156.10000000000002</v>
      </c>
      <c r="D91" s="252">
        <v>205.7</v>
      </c>
    </row>
    <row r="92" spans="2:4">
      <c r="B92" s="116">
        <v>40969</v>
      </c>
      <c r="C92" s="24">
        <v>157.9</v>
      </c>
      <c r="D92" s="252">
        <v>217.5</v>
      </c>
    </row>
    <row r="93" spans="2:4">
      <c r="B93" s="116">
        <v>41061</v>
      </c>
      <c r="C93" s="24">
        <v>158.9</v>
      </c>
      <c r="D93" s="252">
        <v>229.5</v>
      </c>
    </row>
    <row r="94" spans="2:4">
      <c r="B94" s="116">
        <v>41153</v>
      </c>
      <c r="C94" s="24">
        <v>158.80000000000001</v>
      </c>
      <c r="D94" s="252">
        <v>237.10000000000002</v>
      </c>
    </row>
    <row r="95" spans="2:4">
      <c r="B95" s="116">
        <v>41244</v>
      </c>
      <c r="C95" s="24">
        <v>163.1</v>
      </c>
      <c r="D95" s="252">
        <v>237.5</v>
      </c>
    </row>
    <row r="96" spans="2:4">
      <c r="B96" s="116">
        <v>41334</v>
      </c>
      <c r="C96" s="24">
        <v>162.19999999999999</v>
      </c>
      <c r="D96" s="252">
        <v>234.7</v>
      </c>
    </row>
    <row r="97" spans="2:11" ht="14">
      <c r="B97" s="116">
        <v>41426</v>
      </c>
      <c r="C97" s="24">
        <v>162</v>
      </c>
      <c r="D97" s="252">
        <v>227.2</v>
      </c>
      <c r="J97"/>
      <c r="K97"/>
    </row>
    <row r="98" spans="2:11" ht="14">
      <c r="B98" s="116">
        <v>41518</v>
      </c>
      <c r="C98" s="24">
        <v>162.69999999999999</v>
      </c>
      <c r="D98" s="252">
        <v>218.6</v>
      </c>
      <c r="J98"/>
      <c r="K98"/>
    </row>
    <row r="99" spans="2:11">
      <c r="B99" s="116">
        <v>41609</v>
      </c>
      <c r="C99" s="24">
        <v>158.9</v>
      </c>
      <c r="D99" s="252">
        <v>206.2</v>
      </c>
    </row>
    <row r="100" spans="2:11">
      <c r="B100" s="116">
        <v>41699</v>
      </c>
      <c r="C100" s="24">
        <v>158.4</v>
      </c>
      <c r="D100" s="252">
        <v>200.1</v>
      </c>
    </row>
    <row r="101" spans="2:11">
      <c r="B101" s="116">
        <v>41791</v>
      </c>
      <c r="C101" s="24">
        <v>157</v>
      </c>
      <c r="D101" s="252">
        <v>186.4</v>
      </c>
    </row>
    <row r="102" spans="2:11">
      <c r="B102" s="116">
        <v>41883</v>
      </c>
      <c r="C102" s="24">
        <v>155.70000000000002</v>
      </c>
      <c r="D102" s="252">
        <v>181.5</v>
      </c>
    </row>
    <row r="103" spans="2:11">
      <c r="B103" s="116">
        <v>41974</v>
      </c>
      <c r="C103" s="24">
        <v>156.5</v>
      </c>
      <c r="D103" s="252">
        <v>178.8</v>
      </c>
    </row>
    <row r="104" spans="2:11">
      <c r="B104" s="116">
        <v>42064</v>
      </c>
      <c r="C104" s="24">
        <v>154.19999999999999</v>
      </c>
      <c r="D104" s="252">
        <v>176.8</v>
      </c>
    </row>
    <row r="105" spans="2:11">
      <c r="B105" s="116">
        <v>42156</v>
      </c>
      <c r="C105" s="24">
        <v>151.70000000000002</v>
      </c>
      <c r="D105" s="252">
        <v>178.60000000000002</v>
      </c>
    </row>
    <row r="106" spans="2:11">
      <c r="B106" s="116">
        <v>42248</v>
      </c>
      <c r="C106" s="24">
        <v>150.60000000000002</v>
      </c>
      <c r="D106" s="252">
        <v>178.3</v>
      </c>
    </row>
    <row r="107" spans="2:11">
      <c r="B107" s="116">
        <v>42339</v>
      </c>
      <c r="C107" s="24">
        <v>149</v>
      </c>
      <c r="D107" s="252">
        <v>181.10000000000002</v>
      </c>
    </row>
    <row r="108" spans="2:11">
      <c r="B108" s="116">
        <v>42430</v>
      </c>
      <c r="C108" s="24">
        <v>151.30000000000001</v>
      </c>
      <c r="D108" s="252">
        <v>182.9</v>
      </c>
    </row>
    <row r="109" spans="2:11">
      <c r="B109" s="116">
        <v>42522</v>
      </c>
      <c r="C109" s="24">
        <v>154.39999999999998</v>
      </c>
      <c r="D109" s="252">
        <v>185.40000000000003</v>
      </c>
    </row>
    <row r="110" spans="2:11">
      <c r="B110" s="116">
        <v>42614</v>
      </c>
      <c r="C110" s="24">
        <v>151.5</v>
      </c>
      <c r="D110" s="252">
        <v>200.7</v>
      </c>
    </row>
    <row r="111" spans="2:11">
      <c r="B111" s="116">
        <v>42705</v>
      </c>
      <c r="C111" s="24">
        <v>145.5</v>
      </c>
      <c r="D111" s="252">
        <v>209</v>
      </c>
    </row>
    <row r="112" spans="2:11">
      <c r="B112" s="116">
        <v>42795</v>
      </c>
      <c r="C112" s="24">
        <v>142.30000000000001</v>
      </c>
      <c r="D112" s="252">
        <v>231.9</v>
      </c>
    </row>
    <row r="113" spans="2:4" ht="14" thickBot="1">
      <c r="B113" s="118">
        <v>42887</v>
      </c>
      <c r="C113" s="119">
        <v>142.6</v>
      </c>
      <c r="D113" s="251">
        <v>245.5</v>
      </c>
    </row>
    <row r="114" spans="2:4">
      <c r="B114" s="5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19"/>
  <sheetViews>
    <sheetView workbookViewId="0">
      <selection activeCell="I16" sqref="I16"/>
    </sheetView>
  </sheetViews>
  <sheetFormatPr baseColWidth="10" defaultColWidth="8.83203125" defaultRowHeight="13" x14ac:dyDescent="0"/>
  <cols>
    <col min="1" max="1" width="0.83203125" style="1" customWidth="1"/>
    <col min="2" max="2" width="15.5" style="1" customWidth="1"/>
    <col min="3" max="8" width="10.6640625" style="1" customWidth="1"/>
    <col min="9" max="16384" width="8.83203125" style="1"/>
  </cols>
  <sheetData>
    <row r="1" spans="2:8" ht="15">
      <c r="B1" s="6" t="s">
        <v>305</v>
      </c>
    </row>
    <row r="2" spans="2:8" ht="14" thickBot="1"/>
    <row r="3" spans="2:8" ht="26">
      <c r="B3" s="123" t="s">
        <v>86</v>
      </c>
      <c r="C3" s="124" t="s">
        <v>7</v>
      </c>
      <c r="D3" s="124" t="s">
        <v>87</v>
      </c>
      <c r="E3" s="124" t="s">
        <v>8</v>
      </c>
      <c r="F3" s="124" t="s">
        <v>9</v>
      </c>
      <c r="G3" s="124" t="s">
        <v>88</v>
      </c>
      <c r="H3" s="125" t="s">
        <v>89</v>
      </c>
    </row>
    <row r="4" spans="2:8">
      <c r="B4" s="122">
        <v>32933</v>
      </c>
      <c r="C4" s="84">
        <v>49947</v>
      </c>
      <c r="D4" s="84">
        <v>33092</v>
      </c>
      <c r="E4" s="84">
        <v>13266</v>
      </c>
      <c r="F4" s="84">
        <v>5630</v>
      </c>
      <c r="G4" s="84">
        <v>16861</v>
      </c>
      <c r="H4" s="117">
        <v>2344</v>
      </c>
    </row>
    <row r="5" spans="2:8">
      <c r="B5" s="122">
        <v>33025</v>
      </c>
      <c r="C5" s="84">
        <v>52199</v>
      </c>
      <c r="D5" s="84">
        <v>34013</v>
      </c>
      <c r="E5" s="84">
        <v>13142</v>
      </c>
      <c r="F5" s="84">
        <v>5762</v>
      </c>
      <c r="G5" s="84">
        <v>16838</v>
      </c>
      <c r="H5" s="117">
        <v>2693</v>
      </c>
    </row>
    <row r="6" spans="2:8">
      <c r="B6" s="122">
        <v>33117</v>
      </c>
      <c r="C6" s="84">
        <v>48756</v>
      </c>
      <c r="D6" s="84">
        <v>31939</v>
      </c>
      <c r="E6" s="84">
        <v>11714</v>
      </c>
      <c r="F6" s="84">
        <v>5424</v>
      </c>
      <c r="G6" s="84">
        <v>14817</v>
      </c>
      <c r="H6" s="117">
        <v>2665</v>
      </c>
    </row>
    <row r="7" spans="2:8">
      <c r="B7" s="122">
        <v>33208</v>
      </c>
      <c r="C7" s="84">
        <v>41350</v>
      </c>
      <c r="D7" s="84">
        <v>27163</v>
      </c>
      <c r="E7" s="84">
        <v>9270</v>
      </c>
      <c r="F7" s="84">
        <v>4691</v>
      </c>
      <c r="G7" s="84">
        <v>12806</v>
      </c>
      <c r="H7" s="117">
        <v>1851</v>
      </c>
    </row>
    <row r="8" spans="2:8">
      <c r="B8" s="122">
        <v>33298</v>
      </c>
      <c r="C8" s="84">
        <v>40381</v>
      </c>
      <c r="D8" s="84">
        <v>26273</v>
      </c>
      <c r="E8" s="84">
        <v>10315</v>
      </c>
      <c r="F8" s="84">
        <v>4691</v>
      </c>
      <c r="G8" s="84">
        <v>12119</v>
      </c>
      <c r="H8" s="117">
        <v>1819</v>
      </c>
    </row>
    <row r="9" spans="2:8">
      <c r="B9" s="122">
        <v>33390</v>
      </c>
      <c r="C9" s="84">
        <v>36496</v>
      </c>
      <c r="D9" s="84">
        <v>23513</v>
      </c>
      <c r="E9" s="84">
        <v>9743</v>
      </c>
      <c r="F9" s="84">
        <v>4619</v>
      </c>
      <c r="G9" s="84">
        <v>10605</v>
      </c>
      <c r="H9" s="117">
        <v>1456</v>
      </c>
    </row>
    <row r="10" spans="2:8">
      <c r="B10" s="122">
        <v>33482</v>
      </c>
      <c r="C10" s="84">
        <v>37356</v>
      </c>
      <c r="D10" s="84">
        <v>23266</v>
      </c>
      <c r="E10" s="84">
        <v>10357</v>
      </c>
      <c r="F10" s="84">
        <v>4554</v>
      </c>
      <c r="G10" s="84">
        <v>10636</v>
      </c>
      <c r="H10" s="117">
        <v>1219</v>
      </c>
    </row>
    <row r="11" spans="2:8">
      <c r="B11" s="122">
        <v>33573</v>
      </c>
      <c r="C11" s="84">
        <v>35141</v>
      </c>
      <c r="D11" s="84">
        <v>21478</v>
      </c>
      <c r="E11" s="84">
        <v>10179</v>
      </c>
      <c r="F11" s="84">
        <v>4015</v>
      </c>
      <c r="G11" s="84">
        <v>9828</v>
      </c>
      <c r="H11" s="117">
        <v>1028</v>
      </c>
    </row>
    <row r="12" spans="2:8">
      <c r="B12" s="116">
        <v>33664</v>
      </c>
      <c r="C12" s="84">
        <v>33706</v>
      </c>
      <c r="D12" s="84">
        <v>19883</v>
      </c>
      <c r="E12" s="84">
        <v>9388</v>
      </c>
      <c r="F12" s="84">
        <v>3602</v>
      </c>
      <c r="G12" s="84">
        <v>8476</v>
      </c>
      <c r="H12" s="117">
        <v>569</v>
      </c>
    </row>
    <row r="13" spans="2:8">
      <c r="B13" s="116">
        <v>33756</v>
      </c>
      <c r="C13" s="84">
        <v>31178</v>
      </c>
      <c r="D13" s="84">
        <v>18362</v>
      </c>
      <c r="E13" s="84">
        <v>8250</v>
      </c>
      <c r="F13" s="84">
        <v>2897</v>
      </c>
      <c r="G13" s="84">
        <v>7665</v>
      </c>
      <c r="H13" s="117">
        <v>228</v>
      </c>
    </row>
    <row r="14" spans="2:8">
      <c r="B14" s="116">
        <v>33848</v>
      </c>
      <c r="C14" s="84">
        <v>26092</v>
      </c>
      <c r="D14" s="84">
        <v>15639</v>
      </c>
      <c r="E14" s="84">
        <v>7209</v>
      </c>
      <c r="F14" s="84">
        <v>2428</v>
      </c>
      <c r="G14" s="84">
        <v>6498</v>
      </c>
      <c r="H14" s="117">
        <v>-5</v>
      </c>
    </row>
    <row r="15" spans="2:8">
      <c r="B15" s="116">
        <v>33939</v>
      </c>
      <c r="C15" s="84">
        <v>23144</v>
      </c>
      <c r="D15" s="84">
        <v>13988</v>
      </c>
      <c r="E15" s="84">
        <v>6284</v>
      </c>
      <c r="F15" s="84">
        <v>2135</v>
      </c>
      <c r="G15" s="84">
        <v>5925</v>
      </c>
      <c r="H15" s="117">
        <v>-118</v>
      </c>
    </row>
    <row r="16" spans="2:8">
      <c r="B16" s="116">
        <v>34029</v>
      </c>
      <c r="C16" s="84">
        <v>18513</v>
      </c>
      <c r="D16" s="84">
        <v>11129</v>
      </c>
      <c r="E16" s="84">
        <v>5469</v>
      </c>
      <c r="F16" s="84">
        <v>1953</v>
      </c>
      <c r="G16" s="84">
        <v>5918</v>
      </c>
      <c r="H16" s="117">
        <v>-194</v>
      </c>
    </row>
    <row r="17" spans="2:8">
      <c r="B17" s="116">
        <v>34121</v>
      </c>
      <c r="C17" s="84">
        <v>12628</v>
      </c>
      <c r="D17" s="84">
        <v>7965</v>
      </c>
      <c r="E17" s="84">
        <v>3719</v>
      </c>
      <c r="F17" s="84">
        <v>1546</v>
      </c>
      <c r="G17" s="84">
        <v>4640</v>
      </c>
      <c r="H17" s="117">
        <v>-456</v>
      </c>
    </row>
    <row r="18" spans="2:8">
      <c r="B18" s="116">
        <v>34213</v>
      </c>
      <c r="C18" s="84">
        <v>14327</v>
      </c>
      <c r="D18" s="84">
        <v>7875</v>
      </c>
      <c r="E18" s="84">
        <v>3935</v>
      </c>
      <c r="F18" s="84">
        <v>1849</v>
      </c>
      <c r="G18" s="84">
        <v>5046</v>
      </c>
      <c r="H18" s="117">
        <v>-282</v>
      </c>
    </row>
    <row r="19" spans="2:8">
      <c r="B19" s="116">
        <v>34304</v>
      </c>
      <c r="C19" s="84">
        <v>15636</v>
      </c>
      <c r="D19" s="84">
        <v>7997</v>
      </c>
      <c r="E19" s="84">
        <v>4166</v>
      </c>
      <c r="F19" s="84">
        <v>1828</v>
      </c>
      <c r="G19" s="84">
        <v>5560</v>
      </c>
      <c r="H19" s="117">
        <v>-365</v>
      </c>
    </row>
    <row r="20" spans="2:8">
      <c r="B20" s="116">
        <v>34394</v>
      </c>
      <c r="C20" s="84">
        <v>16921</v>
      </c>
      <c r="D20" s="84">
        <v>8061</v>
      </c>
      <c r="E20" s="84">
        <v>3969</v>
      </c>
      <c r="F20" s="84">
        <v>1782</v>
      </c>
      <c r="G20" s="84">
        <v>5653</v>
      </c>
      <c r="H20" s="117">
        <v>-527</v>
      </c>
    </row>
    <row r="21" spans="2:8">
      <c r="B21" s="116">
        <v>34486</v>
      </c>
      <c r="C21" s="84">
        <v>21929</v>
      </c>
      <c r="D21" s="84">
        <v>10698</v>
      </c>
      <c r="E21" s="84">
        <v>5241</v>
      </c>
      <c r="F21" s="84">
        <v>1994</v>
      </c>
      <c r="G21" s="84">
        <v>6718</v>
      </c>
      <c r="H21" s="117">
        <v>-31</v>
      </c>
    </row>
    <row r="22" spans="2:8">
      <c r="B22" s="116">
        <v>34578</v>
      </c>
      <c r="C22" s="84">
        <v>26176</v>
      </c>
      <c r="D22" s="84">
        <v>12985</v>
      </c>
      <c r="E22" s="84">
        <v>6987</v>
      </c>
      <c r="F22" s="84">
        <v>1994</v>
      </c>
      <c r="G22" s="84">
        <v>8060</v>
      </c>
      <c r="H22" s="117">
        <v>313</v>
      </c>
    </row>
    <row r="23" spans="2:8">
      <c r="B23" s="116">
        <v>34669</v>
      </c>
      <c r="C23" s="84">
        <v>25579</v>
      </c>
      <c r="D23" s="84">
        <v>13333</v>
      </c>
      <c r="E23" s="84">
        <v>6709</v>
      </c>
      <c r="F23" s="84">
        <v>1869</v>
      </c>
      <c r="G23" s="84">
        <v>7961</v>
      </c>
      <c r="H23" s="117">
        <v>55</v>
      </c>
    </row>
    <row r="24" spans="2:8">
      <c r="B24" s="116">
        <v>34759</v>
      </c>
      <c r="C24" s="84">
        <v>27258</v>
      </c>
      <c r="D24" s="84">
        <v>15302</v>
      </c>
      <c r="E24" s="84">
        <v>7479</v>
      </c>
      <c r="F24" s="84">
        <v>1913</v>
      </c>
      <c r="G24" s="84">
        <v>8278</v>
      </c>
      <c r="H24" s="117">
        <v>433</v>
      </c>
    </row>
    <row r="25" spans="2:8">
      <c r="B25" s="116">
        <v>34851</v>
      </c>
      <c r="C25" s="84">
        <v>35952</v>
      </c>
      <c r="D25" s="84">
        <v>19295</v>
      </c>
      <c r="E25" s="84">
        <v>10580</v>
      </c>
      <c r="F25" s="84">
        <v>2883</v>
      </c>
      <c r="G25" s="84">
        <v>10508</v>
      </c>
      <c r="H25" s="117">
        <v>907</v>
      </c>
    </row>
    <row r="26" spans="2:8">
      <c r="B26" s="116">
        <v>34943</v>
      </c>
      <c r="C26" s="84">
        <v>36380</v>
      </c>
      <c r="D26" s="84">
        <v>20146</v>
      </c>
      <c r="E26" s="84">
        <v>10583</v>
      </c>
      <c r="F26" s="84">
        <v>2970</v>
      </c>
      <c r="G26" s="84">
        <v>10596</v>
      </c>
      <c r="H26" s="117">
        <v>825</v>
      </c>
    </row>
    <row r="27" spans="2:8">
      <c r="B27" s="116">
        <v>35034</v>
      </c>
      <c r="C27" s="84">
        <v>48162</v>
      </c>
      <c r="D27" s="84">
        <v>26176</v>
      </c>
      <c r="E27" s="84">
        <v>13710</v>
      </c>
      <c r="F27" s="84">
        <v>3912</v>
      </c>
      <c r="G27" s="84">
        <v>13048</v>
      </c>
      <c r="H27" s="117">
        <v>1856</v>
      </c>
    </row>
    <row r="28" spans="2:8">
      <c r="B28" s="116">
        <v>35125</v>
      </c>
      <c r="C28" s="84">
        <v>49558</v>
      </c>
      <c r="D28" s="84">
        <v>26033</v>
      </c>
      <c r="E28" s="84">
        <v>13563</v>
      </c>
      <c r="F28" s="84">
        <v>3865</v>
      </c>
      <c r="G28" s="84">
        <v>12961</v>
      </c>
      <c r="H28" s="117">
        <v>1330</v>
      </c>
    </row>
    <row r="29" spans="2:8">
      <c r="B29" s="116">
        <v>35217</v>
      </c>
      <c r="C29" s="84">
        <v>48045</v>
      </c>
      <c r="D29" s="84">
        <v>25692</v>
      </c>
      <c r="E29" s="84">
        <v>13051</v>
      </c>
      <c r="F29" s="84">
        <v>3653</v>
      </c>
      <c r="G29" s="84">
        <v>12339</v>
      </c>
      <c r="H29" s="117">
        <v>1357</v>
      </c>
    </row>
    <row r="30" spans="2:8">
      <c r="B30" s="116">
        <v>35309</v>
      </c>
      <c r="C30" s="84">
        <v>49230</v>
      </c>
      <c r="D30" s="84">
        <v>26524</v>
      </c>
      <c r="E30" s="84">
        <v>13731</v>
      </c>
      <c r="F30" s="84">
        <v>3698</v>
      </c>
      <c r="G30" s="84">
        <v>12655</v>
      </c>
      <c r="H30" s="117">
        <v>1447</v>
      </c>
    </row>
    <row r="31" spans="2:8">
      <c r="B31" s="116">
        <v>35400</v>
      </c>
      <c r="C31" s="84">
        <v>44330</v>
      </c>
      <c r="D31" s="84">
        <v>23432</v>
      </c>
      <c r="E31" s="84">
        <v>12710</v>
      </c>
      <c r="F31" s="84">
        <v>3476</v>
      </c>
      <c r="G31" s="84">
        <v>12340</v>
      </c>
      <c r="H31" s="117">
        <v>1161</v>
      </c>
    </row>
    <row r="32" spans="2:8">
      <c r="B32" s="116">
        <v>35490</v>
      </c>
      <c r="C32" s="84">
        <v>44292</v>
      </c>
      <c r="D32" s="84">
        <v>24642</v>
      </c>
      <c r="E32" s="84">
        <v>14314</v>
      </c>
      <c r="F32" s="84">
        <v>3723</v>
      </c>
      <c r="G32" s="84">
        <v>13467</v>
      </c>
      <c r="H32" s="117">
        <v>1232</v>
      </c>
    </row>
    <row r="33" spans="2:8">
      <c r="B33" s="116">
        <v>35582</v>
      </c>
      <c r="C33" s="84">
        <v>37291</v>
      </c>
      <c r="D33" s="84">
        <v>21078</v>
      </c>
      <c r="E33" s="84">
        <v>12620</v>
      </c>
      <c r="F33" s="84">
        <v>3106</v>
      </c>
      <c r="G33" s="84">
        <v>12280</v>
      </c>
      <c r="H33" s="117">
        <v>725</v>
      </c>
    </row>
    <row r="34" spans="2:8">
      <c r="B34" s="116">
        <v>35674</v>
      </c>
      <c r="C34" s="84">
        <v>32531</v>
      </c>
      <c r="D34" s="84">
        <v>18877</v>
      </c>
      <c r="E34" s="84">
        <v>11922</v>
      </c>
      <c r="F34" s="84">
        <v>2850</v>
      </c>
      <c r="G34" s="84">
        <v>11334</v>
      </c>
      <c r="H34" s="117">
        <v>224</v>
      </c>
    </row>
    <row r="35" spans="2:8">
      <c r="B35" s="116">
        <v>35765</v>
      </c>
      <c r="C35" s="84">
        <v>29715</v>
      </c>
      <c r="D35" s="84">
        <v>17217</v>
      </c>
      <c r="E35" s="84">
        <v>11807</v>
      </c>
      <c r="F35" s="84">
        <v>2850</v>
      </c>
      <c r="G35" s="84">
        <v>10801</v>
      </c>
      <c r="H35" s="117">
        <v>25</v>
      </c>
    </row>
    <row r="36" spans="2:8">
      <c r="B36" s="116">
        <v>35855</v>
      </c>
      <c r="C36" s="84">
        <v>30873</v>
      </c>
      <c r="D36" s="84">
        <v>18699</v>
      </c>
      <c r="E36" s="84">
        <v>12202</v>
      </c>
      <c r="F36" s="84">
        <v>3089</v>
      </c>
      <c r="G36" s="84">
        <v>11511</v>
      </c>
      <c r="H36" s="117">
        <v>375</v>
      </c>
    </row>
    <row r="37" spans="2:8">
      <c r="B37" s="116">
        <v>35947</v>
      </c>
      <c r="C37" s="84">
        <v>31843</v>
      </c>
      <c r="D37" s="84">
        <v>19313</v>
      </c>
      <c r="E37" s="84">
        <v>12490</v>
      </c>
      <c r="F37" s="84">
        <v>3160</v>
      </c>
      <c r="G37" s="84">
        <v>11993</v>
      </c>
      <c r="H37" s="117">
        <v>357</v>
      </c>
    </row>
    <row r="38" spans="2:8">
      <c r="B38" s="116">
        <v>36039</v>
      </c>
      <c r="C38" s="84">
        <v>34398</v>
      </c>
      <c r="D38" s="84">
        <v>20473</v>
      </c>
      <c r="E38" s="84">
        <v>11853</v>
      </c>
      <c r="F38" s="84">
        <v>2556</v>
      </c>
      <c r="G38" s="84">
        <v>13162</v>
      </c>
      <c r="H38" s="117">
        <v>320</v>
      </c>
    </row>
    <row r="39" spans="2:8">
      <c r="B39" s="116">
        <v>36130</v>
      </c>
      <c r="C39" s="84">
        <v>35228</v>
      </c>
      <c r="D39" s="84">
        <v>23548</v>
      </c>
      <c r="E39" s="84">
        <v>12482</v>
      </c>
      <c r="F39" s="84">
        <v>3128</v>
      </c>
      <c r="G39" s="84">
        <v>13078</v>
      </c>
      <c r="H39" s="117">
        <v>1321</v>
      </c>
    </row>
    <row r="40" spans="2:8">
      <c r="B40" s="116">
        <v>36220</v>
      </c>
      <c r="C40" s="84">
        <v>36707</v>
      </c>
      <c r="D40" s="84">
        <v>23887</v>
      </c>
      <c r="E40" s="84">
        <v>13116</v>
      </c>
      <c r="F40" s="84">
        <v>2746</v>
      </c>
      <c r="G40" s="84">
        <v>12693</v>
      </c>
      <c r="H40" s="117">
        <v>1041</v>
      </c>
    </row>
    <row r="41" spans="2:8">
      <c r="B41" s="116">
        <v>36312</v>
      </c>
      <c r="C41" s="84">
        <v>41088</v>
      </c>
      <c r="D41" s="84">
        <v>24691</v>
      </c>
      <c r="E41" s="84">
        <v>13710</v>
      </c>
      <c r="F41" s="84">
        <v>2682</v>
      </c>
      <c r="G41" s="84">
        <v>13381</v>
      </c>
      <c r="H41" s="117">
        <v>952</v>
      </c>
    </row>
    <row r="42" spans="2:8">
      <c r="B42" s="116">
        <v>36404</v>
      </c>
      <c r="C42" s="84">
        <v>40569</v>
      </c>
      <c r="D42" s="84">
        <v>25482</v>
      </c>
      <c r="E42" s="84">
        <v>14134</v>
      </c>
      <c r="F42" s="84">
        <v>3491</v>
      </c>
      <c r="G42" s="84">
        <v>14693</v>
      </c>
      <c r="H42" s="117">
        <v>1319</v>
      </c>
    </row>
    <row r="43" spans="2:8">
      <c r="B43" s="116">
        <v>36495</v>
      </c>
      <c r="C43" s="84">
        <v>43834</v>
      </c>
      <c r="D43" s="84">
        <v>24846</v>
      </c>
      <c r="E43" s="84">
        <v>17171</v>
      </c>
      <c r="F43" s="84">
        <v>3689</v>
      </c>
      <c r="G43" s="84">
        <v>13992</v>
      </c>
      <c r="H43" s="117">
        <v>695</v>
      </c>
    </row>
    <row r="44" spans="2:8">
      <c r="B44" s="116">
        <v>36586</v>
      </c>
      <c r="C44" s="84">
        <v>44086</v>
      </c>
      <c r="D44" s="84">
        <v>26298</v>
      </c>
      <c r="E44" s="84">
        <v>16894</v>
      </c>
      <c r="F44" s="84">
        <v>3902</v>
      </c>
      <c r="G44" s="84">
        <v>14471</v>
      </c>
      <c r="H44" s="117">
        <v>902</v>
      </c>
    </row>
    <row r="45" spans="2:8">
      <c r="B45" s="116">
        <v>36678</v>
      </c>
      <c r="C45" s="84">
        <v>43689</v>
      </c>
      <c r="D45" s="84">
        <v>26982</v>
      </c>
      <c r="E45" s="84">
        <v>17514</v>
      </c>
      <c r="F45" s="84">
        <v>3829</v>
      </c>
      <c r="G45" s="84">
        <v>13993</v>
      </c>
      <c r="H45" s="117">
        <v>1278</v>
      </c>
    </row>
    <row r="46" spans="2:8">
      <c r="B46" s="116">
        <v>36770</v>
      </c>
      <c r="C46" s="84">
        <v>45760</v>
      </c>
      <c r="D46" s="84">
        <v>28182</v>
      </c>
      <c r="E46" s="84">
        <v>18032</v>
      </c>
      <c r="F46" s="84">
        <v>3688</v>
      </c>
      <c r="G46" s="84">
        <v>12589</v>
      </c>
      <c r="H46" s="117">
        <v>1220</v>
      </c>
    </row>
    <row r="47" spans="2:8">
      <c r="B47" s="116">
        <v>36861</v>
      </c>
      <c r="C47" s="84">
        <v>47345</v>
      </c>
      <c r="D47" s="84">
        <v>29463</v>
      </c>
      <c r="E47" s="84">
        <v>15917</v>
      </c>
      <c r="F47" s="84">
        <v>2726</v>
      </c>
      <c r="G47" s="84">
        <v>14965</v>
      </c>
      <c r="H47" s="117">
        <v>1043</v>
      </c>
    </row>
    <row r="48" spans="2:8">
      <c r="B48" s="116">
        <v>36951</v>
      </c>
      <c r="C48" s="84">
        <v>55358</v>
      </c>
      <c r="D48" s="84">
        <v>34108</v>
      </c>
      <c r="E48" s="84">
        <v>19532</v>
      </c>
      <c r="F48" s="84">
        <v>2789</v>
      </c>
      <c r="G48" s="84">
        <v>15567</v>
      </c>
      <c r="H48" s="117">
        <v>1457</v>
      </c>
    </row>
    <row r="49" spans="2:8">
      <c r="B49" s="116">
        <v>37043</v>
      </c>
      <c r="C49" s="84">
        <v>58619</v>
      </c>
      <c r="D49" s="84">
        <v>35336</v>
      </c>
      <c r="E49" s="84">
        <v>21003</v>
      </c>
      <c r="F49" s="84">
        <v>2765</v>
      </c>
      <c r="G49" s="84">
        <v>16263</v>
      </c>
      <c r="H49" s="117">
        <v>1698</v>
      </c>
    </row>
    <row r="50" spans="2:8">
      <c r="B50" s="116">
        <v>37135</v>
      </c>
      <c r="C50" s="84">
        <v>56666</v>
      </c>
      <c r="D50" s="84">
        <v>30351</v>
      </c>
      <c r="E50" s="84">
        <v>24414</v>
      </c>
      <c r="F50" s="84">
        <v>2408</v>
      </c>
      <c r="G50" s="84">
        <v>16097</v>
      </c>
      <c r="H50" s="117">
        <v>1562</v>
      </c>
    </row>
    <row r="51" spans="2:8">
      <c r="B51" s="116">
        <v>37226</v>
      </c>
      <c r="C51" s="84">
        <v>57190</v>
      </c>
      <c r="D51" s="84">
        <v>29562</v>
      </c>
      <c r="E51" s="84">
        <v>27523</v>
      </c>
      <c r="F51" s="84">
        <v>3310</v>
      </c>
      <c r="G51" s="84">
        <v>16347</v>
      </c>
      <c r="H51" s="117">
        <v>2160</v>
      </c>
    </row>
    <row r="52" spans="2:8">
      <c r="B52" s="116">
        <v>37316</v>
      </c>
      <c r="C52" s="84">
        <v>49384</v>
      </c>
      <c r="D52" s="84">
        <v>22579</v>
      </c>
      <c r="E52" s="84">
        <v>25610</v>
      </c>
      <c r="F52" s="84">
        <v>2533</v>
      </c>
      <c r="G52" s="84">
        <v>15579</v>
      </c>
      <c r="H52" s="117">
        <v>1984</v>
      </c>
    </row>
    <row r="53" spans="2:8">
      <c r="B53" s="116">
        <v>37408</v>
      </c>
      <c r="C53" s="84">
        <v>44411</v>
      </c>
      <c r="D53" s="84">
        <v>20252</v>
      </c>
      <c r="E53" s="84">
        <v>26488</v>
      </c>
      <c r="F53" s="84">
        <v>2798</v>
      </c>
      <c r="G53" s="84">
        <v>14970</v>
      </c>
      <c r="H53" s="117">
        <v>1660</v>
      </c>
    </row>
    <row r="54" spans="2:8">
      <c r="B54" s="116">
        <v>37500</v>
      </c>
      <c r="C54" s="84">
        <v>43879</v>
      </c>
      <c r="D54" s="84">
        <v>22637</v>
      </c>
      <c r="E54" s="84">
        <v>27433</v>
      </c>
      <c r="F54" s="84">
        <v>2984</v>
      </c>
      <c r="G54" s="84">
        <v>13989</v>
      </c>
      <c r="H54" s="117">
        <v>1835</v>
      </c>
    </row>
    <row r="55" spans="2:8">
      <c r="B55" s="116">
        <v>37591</v>
      </c>
      <c r="C55" s="84">
        <v>40892</v>
      </c>
      <c r="D55" s="84">
        <v>23629</v>
      </c>
      <c r="E55" s="84">
        <v>27933</v>
      </c>
      <c r="F55" s="84">
        <v>2669</v>
      </c>
      <c r="G55" s="84">
        <v>13658</v>
      </c>
      <c r="H55" s="117">
        <v>1707</v>
      </c>
    </row>
    <row r="56" spans="2:8">
      <c r="B56" s="116">
        <v>37681</v>
      </c>
      <c r="C56" s="84">
        <v>41693</v>
      </c>
      <c r="D56" s="84">
        <v>25403</v>
      </c>
      <c r="E56" s="84">
        <v>28670</v>
      </c>
      <c r="F56" s="84">
        <v>3656</v>
      </c>
      <c r="G56" s="84">
        <v>14428</v>
      </c>
      <c r="H56" s="117">
        <v>1869</v>
      </c>
    </row>
    <row r="57" spans="2:8">
      <c r="B57" s="116">
        <v>37773</v>
      </c>
      <c r="C57" s="84">
        <v>40919</v>
      </c>
      <c r="D57" s="84">
        <v>26777</v>
      </c>
      <c r="E57" s="84">
        <v>27122</v>
      </c>
      <c r="F57" s="84">
        <v>3904</v>
      </c>
      <c r="G57" s="84">
        <v>15575</v>
      </c>
      <c r="H57" s="117">
        <v>2224</v>
      </c>
    </row>
    <row r="58" spans="2:8">
      <c r="B58" s="116">
        <v>37865</v>
      </c>
      <c r="C58" s="84">
        <v>37797</v>
      </c>
      <c r="D58" s="84">
        <v>27740</v>
      </c>
      <c r="E58" s="84">
        <v>25304</v>
      </c>
      <c r="F58" s="84">
        <v>4180</v>
      </c>
      <c r="G58" s="84">
        <v>16607</v>
      </c>
      <c r="H58" s="117">
        <v>2227</v>
      </c>
    </row>
    <row r="59" spans="2:8">
      <c r="B59" s="116">
        <v>37956</v>
      </c>
      <c r="C59" s="84">
        <v>35393</v>
      </c>
      <c r="D59" s="84">
        <v>26569</v>
      </c>
      <c r="E59" s="84">
        <v>25060</v>
      </c>
      <c r="F59" s="84">
        <v>4244</v>
      </c>
      <c r="G59" s="84">
        <v>16719</v>
      </c>
      <c r="H59" s="117">
        <v>2153</v>
      </c>
    </row>
    <row r="60" spans="2:8">
      <c r="B60" s="116">
        <v>38047</v>
      </c>
      <c r="C60" s="84">
        <v>32002</v>
      </c>
      <c r="D60" s="84">
        <v>25618</v>
      </c>
      <c r="E60" s="84">
        <v>25145</v>
      </c>
      <c r="F60" s="84">
        <v>4238</v>
      </c>
      <c r="G60" s="84">
        <v>14992</v>
      </c>
      <c r="H60" s="117">
        <v>2026</v>
      </c>
    </row>
    <row r="61" spans="2:8">
      <c r="B61" s="116">
        <v>38139</v>
      </c>
      <c r="C61" s="84">
        <v>29820</v>
      </c>
      <c r="D61" s="84">
        <v>25020</v>
      </c>
      <c r="E61" s="84">
        <v>25399</v>
      </c>
      <c r="F61" s="84">
        <v>4305</v>
      </c>
      <c r="G61" s="84">
        <v>13634</v>
      </c>
      <c r="H61" s="117">
        <v>1804</v>
      </c>
    </row>
    <row r="62" spans="2:8">
      <c r="B62" s="116">
        <v>38231</v>
      </c>
      <c r="C62" s="84">
        <v>31249</v>
      </c>
      <c r="D62" s="84">
        <v>26805</v>
      </c>
      <c r="E62" s="84">
        <v>24592</v>
      </c>
      <c r="F62" s="84">
        <v>4806</v>
      </c>
      <c r="G62" s="84">
        <v>13527</v>
      </c>
      <c r="H62" s="117">
        <v>2165</v>
      </c>
    </row>
    <row r="63" spans="2:8">
      <c r="B63" s="116">
        <v>38322</v>
      </c>
      <c r="C63" s="84">
        <v>31669</v>
      </c>
      <c r="D63" s="84">
        <v>27808</v>
      </c>
      <c r="E63" s="84">
        <v>25754</v>
      </c>
      <c r="F63" s="84">
        <v>5071</v>
      </c>
      <c r="G63" s="84">
        <v>13974</v>
      </c>
      <c r="H63" s="117">
        <v>2150</v>
      </c>
    </row>
    <row r="64" spans="2:8">
      <c r="B64" s="116">
        <v>38412</v>
      </c>
      <c r="C64" s="84">
        <v>33797</v>
      </c>
      <c r="D64" s="84">
        <v>31550</v>
      </c>
      <c r="E64" s="84">
        <v>27237</v>
      </c>
      <c r="F64" s="84">
        <v>6729</v>
      </c>
      <c r="G64" s="84">
        <v>16115</v>
      </c>
      <c r="H64" s="117">
        <v>2597</v>
      </c>
    </row>
    <row r="65" spans="2:8">
      <c r="B65" s="116">
        <v>38504</v>
      </c>
      <c r="C65" s="84">
        <v>35205</v>
      </c>
      <c r="D65" s="84">
        <v>32292</v>
      </c>
      <c r="E65" s="84">
        <v>29555</v>
      </c>
      <c r="F65" s="84">
        <v>7020</v>
      </c>
      <c r="G65" s="84">
        <v>17160</v>
      </c>
      <c r="H65" s="117">
        <v>2535</v>
      </c>
    </row>
    <row r="66" spans="2:8">
      <c r="B66" s="116">
        <v>38596</v>
      </c>
      <c r="C66" s="84">
        <v>36840</v>
      </c>
      <c r="D66" s="84">
        <v>33355</v>
      </c>
      <c r="E66" s="84">
        <v>31809</v>
      </c>
      <c r="F66" s="84">
        <v>8087</v>
      </c>
      <c r="G66" s="84">
        <v>18392</v>
      </c>
      <c r="H66" s="117">
        <v>2348</v>
      </c>
    </row>
    <row r="67" spans="2:8">
      <c r="B67" s="116">
        <v>38687</v>
      </c>
      <c r="C67" s="84">
        <v>37580</v>
      </c>
      <c r="D67" s="84">
        <v>35809</v>
      </c>
      <c r="E67" s="84">
        <v>32177</v>
      </c>
      <c r="F67" s="84">
        <v>8735</v>
      </c>
      <c r="G67" s="84">
        <v>19920</v>
      </c>
      <c r="H67" s="117">
        <v>2803</v>
      </c>
    </row>
    <row r="68" spans="2:8">
      <c r="B68" s="116">
        <v>38777</v>
      </c>
      <c r="C68" s="84">
        <v>38972</v>
      </c>
      <c r="D68" s="84">
        <v>37796</v>
      </c>
      <c r="E68" s="84">
        <v>32989</v>
      </c>
      <c r="F68" s="84">
        <v>9029</v>
      </c>
      <c r="G68" s="84">
        <v>21299</v>
      </c>
      <c r="H68" s="117">
        <v>3081</v>
      </c>
    </row>
    <row r="69" spans="2:8">
      <c r="B69" s="116">
        <v>38869</v>
      </c>
      <c r="C69" s="84">
        <v>38523</v>
      </c>
      <c r="D69" s="84">
        <v>39561</v>
      </c>
      <c r="E69" s="84">
        <v>32952</v>
      </c>
      <c r="F69" s="84">
        <v>9813</v>
      </c>
      <c r="G69" s="84">
        <v>22355</v>
      </c>
      <c r="H69" s="117">
        <v>3558</v>
      </c>
    </row>
    <row r="70" spans="2:8">
      <c r="B70" s="116">
        <v>38961</v>
      </c>
      <c r="C70" s="84">
        <v>46642</v>
      </c>
      <c r="D70" s="84">
        <v>44459</v>
      </c>
      <c r="E70" s="84">
        <v>35360</v>
      </c>
      <c r="F70" s="84">
        <v>10966</v>
      </c>
      <c r="G70" s="84">
        <v>24934</v>
      </c>
      <c r="H70" s="117">
        <v>3893</v>
      </c>
    </row>
    <row r="71" spans="2:8">
      <c r="B71" s="116">
        <v>39052</v>
      </c>
      <c r="C71" s="84">
        <v>55011</v>
      </c>
      <c r="D71" s="84">
        <v>48578</v>
      </c>
      <c r="E71" s="84">
        <v>36253</v>
      </c>
      <c r="F71" s="84">
        <v>12311</v>
      </c>
      <c r="G71" s="84">
        <v>26203</v>
      </c>
      <c r="H71" s="117">
        <v>3835</v>
      </c>
    </row>
    <row r="72" spans="2:8">
      <c r="B72" s="116">
        <v>39142</v>
      </c>
      <c r="C72" s="84">
        <v>62873</v>
      </c>
      <c r="D72" s="84">
        <v>55154</v>
      </c>
      <c r="E72" s="84">
        <v>40223</v>
      </c>
      <c r="F72" s="84">
        <v>13699</v>
      </c>
      <c r="G72" s="84">
        <v>28970</v>
      </c>
      <c r="H72" s="117">
        <v>4108</v>
      </c>
    </row>
    <row r="73" spans="2:8">
      <c r="B73" s="116">
        <v>39234</v>
      </c>
      <c r="C73" s="84">
        <v>73570</v>
      </c>
      <c r="D73" s="84">
        <v>62539</v>
      </c>
      <c r="E73" s="84">
        <v>46145</v>
      </c>
      <c r="F73" s="84">
        <v>14633</v>
      </c>
      <c r="G73" s="84">
        <v>31381</v>
      </c>
      <c r="H73" s="117">
        <v>4526</v>
      </c>
    </row>
    <row r="74" spans="2:8">
      <c r="B74" s="116">
        <v>39326</v>
      </c>
      <c r="C74" s="84">
        <v>75568</v>
      </c>
      <c r="D74" s="84">
        <v>65195</v>
      </c>
      <c r="E74" s="84">
        <v>46081</v>
      </c>
      <c r="F74" s="84">
        <v>14275</v>
      </c>
      <c r="G74" s="84">
        <v>32905</v>
      </c>
      <c r="H74" s="117">
        <v>4635</v>
      </c>
    </row>
    <row r="75" spans="2:8">
      <c r="B75" s="116">
        <v>39417</v>
      </c>
      <c r="C75" s="84">
        <v>76897</v>
      </c>
      <c r="D75" s="84">
        <v>66472</v>
      </c>
      <c r="E75" s="84">
        <v>47681</v>
      </c>
      <c r="F75" s="84">
        <v>13829</v>
      </c>
      <c r="G75" s="84">
        <v>34427</v>
      </c>
      <c r="H75" s="117">
        <v>4723</v>
      </c>
    </row>
    <row r="76" spans="2:8">
      <c r="B76" s="116">
        <v>39508</v>
      </c>
      <c r="C76" s="84">
        <v>83291</v>
      </c>
      <c r="D76" s="84">
        <v>69357</v>
      </c>
      <c r="E76" s="84">
        <v>51587</v>
      </c>
      <c r="F76" s="84">
        <v>14245</v>
      </c>
      <c r="G76" s="84">
        <v>37599</v>
      </c>
      <c r="H76" s="117">
        <v>5363</v>
      </c>
    </row>
    <row r="77" spans="2:8">
      <c r="B77" s="116">
        <v>39600</v>
      </c>
      <c r="C77" s="84">
        <v>87389</v>
      </c>
      <c r="D77" s="84">
        <v>73562</v>
      </c>
      <c r="E77" s="84">
        <v>53907</v>
      </c>
      <c r="F77" s="84">
        <v>15327</v>
      </c>
      <c r="G77" s="84">
        <v>41176</v>
      </c>
      <c r="H77" s="117">
        <v>5976</v>
      </c>
    </row>
    <row r="78" spans="2:8">
      <c r="B78" s="116">
        <v>39692</v>
      </c>
      <c r="C78" s="84">
        <v>91522</v>
      </c>
      <c r="D78" s="84">
        <v>78829</v>
      </c>
      <c r="E78" s="84">
        <v>59030</v>
      </c>
      <c r="F78" s="84">
        <v>16691</v>
      </c>
      <c r="G78" s="84">
        <v>45709</v>
      </c>
      <c r="H78" s="117">
        <v>6866</v>
      </c>
    </row>
    <row r="79" spans="2:8">
      <c r="B79" s="116">
        <v>39783</v>
      </c>
      <c r="C79" s="84">
        <v>96427</v>
      </c>
      <c r="D79" s="84">
        <v>83225</v>
      </c>
      <c r="E79" s="84">
        <v>62840</v>
      </c>
      <c r="F79" s="84">
        <v>17617</v>
      </c>
      <c r="G79" s="84">
        <v>48189</v>
      </c>
      <c r="H79" s="117">
        <v>7384</v>
      </c>
    </row>
    <row r="80" spans="2:8">
      <c r="B80" s="116">
        <v>39873</v>
      </c>
      <c r="C80" s="84">
        <v>90910</v>
      </c>
      <c r="D80" s="84">
        <v>84162</v>
      </c>
      <c r="E80" s="84">
        <v>62530</v>
      </c>
      <c r="F80" s="84">
        <v>17944</v>
      </c>
      <c r="G80" s="84">
        <v>47711</v>
      </c>
      <c r="H80" s="117">
        <v>7659</v>
      </c>
    </row>
    <row r="81" spans="2:8">
      <c r="B81" s="116">
        <v>39965</v>
      </c>
      <c r="C81" s="84">
        <v>86743</v>
      </c>
      <c r="D81" s="84">
        <v>83616</v>
      </c>
      <c r="E81" s="84">
        <v>59319</v>
      </c>
      <c r="F81" s="84">
        <v>18005</v>
      </c>
      <c r="G81" s="84">
        <v>44328</v>
      </c>
      <c r="H81" s="117">
        <v>7834</v>
      </c>
    </row>
    <row r="82" spans="2:8">
      <c r="B82" s="116">
        <v>40057</v>
      </c>
      <c r="C82" s="84">
        <v>79414</v>
      </c>
      <c r="D82" s="84">
        <v>79838</v>
      </c>
      <c r="E82" s="84">
        <v>54646</v>
      </c>
      <c r="F82" s="84">
        <v>17901</v>
      </c>
      <c r="G82" s="84">
        <v>38763</v>
      </c>
      <c r="H82" s="117">
        <v>7676</v>
      </c>
    </row>
    <row r="83" spans="2:8">
      <c r="B83" s="116">
        <v>40148</v>
      </c>
      <c r="C83" s="84">
        <v>70164</v>
      </c>
      <c r="D83" s="84">
        <v>72087</v>
      </c>
      <c r="E83" s="84">
        <v>47325</v>
      </c>
      <c r="F83" s="84">
        <v>17173</v>
      </c>
      <c r="G83" s="84">
        <v>32841</v>
      </c>
      <c r="H83" s="117">
        <v>7284</v>
      </c>
    </row>
    <row r="84" spans="2:8">
      <c r="B84" s="116">
        <v>40238</v>
      </c>
      <c r="C84" s="84">
        <v>63821</v>
      </c>
      <c r="D84" s="84">
        <v>62447</v>
      </c>
      <c r="E84" s="84">
        <v>40320</v>
      </c>
      <c r="F84" s="84">
        <v>15965</v>
      </c>
      <c r="G84" s="84">
        <v>28639</v>
      </c>
      <c r="H84" s="117">
        <v>6847</v>
      </c>
    </row>
    <row r="85" spans="2:8">
      <c r="B85" s="116">
        <v>40330</v>
      </c>
      <c r="C85" s="84">
        <v>57152</v>
      </c>
      <c r="D85" s="84">
        <v>53679</v>
      </c>
      <c r="E85" s="84">
        <v>35820</v>
      </c>
      <c r="F85" s="84">
        <v>14537</v>
      </c>
      <c r="G85" s="84">
        <v>28866</v>
      </c>
      <c r="H85" s="117">
        <v>5995</v>
      </c>
    </row>
    <row r="86" spans="2:8">
      <c r="B86" s="116">
        <v>40422</v>
      </c>
      <c r="C86" s="84">
        <v>51415</v>
      </c>
      <c r="D86" s="84">
        <v>44950</v>
      </c>
      <c r="E86" s="84">
        <v>32161</v>
      </c>
      <c r="F86" s="84">
        <v>12444</v>
      </c>
      <c r="G86" s="84">
        <v>29365</v>
      </c>
      <c r="H86" s="117">
        <v>4973</v>
      </c>
    </row>
    <row r="87" spans="2:8">
      <c r="B87" s="116">
        <v>40513</v>
      </c>
      <c r="C87" s="84">
        <v>50044</v>
      </c>
      <c r="D87" s="84">
        <v>43214</v>
      </c>
      <c r="E87" s="84">
        <v>31670</v>
      </c>
      <c r="F87" s="84">
        <v>10894</v>
      </c>
      <c r="G87" s="84">
        <v>31897</v>
      </c>
      <c r="H87" s="117">
        <v>4318</v>
      </c>
    </row>
    <row r="88" spans="2:8">
      <c r="B88" s="116">
        <v>40603</v>
      </c>
      <c r="C88" s="84">
        <v>50449</v>
      </c>
      <c r="D88" s="84">
        <v>42670</v>
      </c>
      <c r="E88" s="84">
        <v>32418</v>
      </c>
      <c r="F88" s="84">
        <v>9471</v>
      </c>
      <c r="G88" s="84">
        <v>34334</v>
      </c>
      <c r="H88" s="117">
        <v>3793</v>
      </c>
    </row>
    <row r="89" spans="2:8">
      <c r="B89" s="116">
        <v>40695</v>
      </c>
      <c r="C89" s="84">
        <v>51675</v>
      </c>
      <c r="D89" s="84">
        <v>44631</v>
      </c>
      <c r="E89" s="84">
        <v>34629</v>
      </c>
      <c r="F89" s="84">
        <v>9168</v>
      </c>
      <c r="G89" s="84">
        <v>36425</v>
      </c>
      <c r="H89" s="117">
        <v>3831</v>
      </c>
    </row>
    <row r="90" spans="2:8">
      <c r="B90" s="116">
        <v>40787</v>
      </c>
      <c r="C90" s="84">
        <v>54743</v>
      </c>
      <c r="D90" s="84">
        <v>47597</v>
      </c>
      <c r="E90" s="84">
        <v>38105</v>
      </c>
      <c r="F90" s="84">
        <v>9225</v>
      </c>
      <c r="G90" s="84">
        <v>39803</v>
      </c>
      <c r="H90" s="117">
        <v>4493</v>
      </c>
    </row>
    <row r="91" spans="2:8">
      <c r="B91" s="116">
        <v>40878</v>
      </c>
      <c r="C91" s="84">
        <v>55987</v>
      </c>
      <c r="D91" s="84">
        <v>50311</v>
      </c>
      <c r="E91" s="84">
        <v>40312</v>
      </c>
      <c r="F91" s="84">
        <v>10044</v>
      </c>
      <c r="G91" s="84">
        <v>43889</v>
      </c>
      <c r="H91" s="117">
        <v>5124</v>
      </c>
    </row>
    <row r="92" spans="2:8">
      <c r="B92" s="116">
        <v>40969</v>
      </c>
      <c r="C92" s="84">
        <v>55815</v>
      </c>
      <c r="D92" s="84">
        <v>53028</v>
      </c>
      <c r="E92" s="84">
        <v>42646</v>
      </c>
      <c r="F92" s="84">
        <v>11091</v>
      </c>
      <c r="G92" s="84">
        <v>48742</v>
      </c>
      <c r="H92" s="117">
        <v>6143</v>
      </c>
    </row>
    <row r="93" spans="2:8">
      <c r="B93" s="116">
        <v>41061</v>
      </c>
      <c r="C93" s="84">
        <v>58198</v>
      </c>
      <c r="D93" s="84">
        <v>54415</v>
      </c>
      <c r="E93" s="84">
        <v>44926</v>
      </c>
      <c r="F93" s="84">
        <v>11351</v>
      </c>
      <c r="G93" s="84">
        <v>53199</v>
      </c>
      <c r="H93" s="117">
        <v>7320</v>
      </c>
    </row>
    <row r="94" spans="2:8">
      <c r="B94" s="116">
        <v>41153</v>
      </c>
      <c r="C94" s="84">
        <v>59479</v>
      </c>
      <c r="D94" s="84">
        <v>55867</v>
      </c>
      <c r="E94" s="84">
        <v>45306</v>
      </c>
      <c r="F94" s="84">
        <v>11401</v>
      </c>
      <c r="G94" s="84">
        <v>56753</v>
      </c>
      <c r="H94" s="117">
        <v>8248</v>
      </c>
    </row>
    <row r="95" spans="2:8">
      <c r="B95" s="116">
        <v>41244</v>
      </c>
      <c r="C95" s="84">
        <v>61910</v>
      </c>
      <c r="D95" s="84">
        <v>55734</v>
      </c>
      <c r="E95" s="84">
        <v>43620</v>
      </c>
      <c r="F95" s="84">
        <v>10915</v>
      </c>
      <c r="G95" s="84">
        <v>56291</v>
      </c>
      <c r="H95" s="117">
        <v>8968</v>
      </c>
    </row>
    <row r="96" spans="2:8">
      <c r="B96" s="116">
        <v>41334</v>
      </c>
      <c r="C96" s="84">
        <v>63661</v>
      </c>
      <c r="D96" s="84">
        <v>55562</v>
      </c>
      <c r="E96" s="84">
        <v>41745</v>
      </c>
      <c r="F96" s="84">
        <v>10705</v>
      </c>
      <c r="G96" s="84">
        <v>53834</v>
      </c>
      <c r="H96" s="117">
        <v>9140</v>
      </c>
    </row>
    <row r="97" spans="2:19">
      <c r="B97" s="116">
        <v>41426</v>
      </c>
      <c r="C97" s="84">
        <v>64698</v>
      </c>
      <c r="D97" s="84">
        <v>55627</v>
      </c>
      <c r="E97" s="84">
        <v>39431</v>
      </c>
      <c r="F97" s="84">
        <v>10849</v>
      </c>
      <c r="G97" s="84">
        <v>48009</v>
      </c>
      <c r="H97" s="117">
        <v>8528</v>
      </c>
    </row>
    <row r="98" spans="2:19">
      <c r="B98" s="116">
        <v>41518</v>
      </c>
      <c r="C98" s="84">
        <v>67212</v>
      </c>
      <c r="D98" s="84">
        <v>57093</v>
      </c>
      <c r="E98" s="84">
        <v>36700</v>
      </c>
      <c r="F98" s="84">
        <v>11209</v>
      </c>
      <c r="G98" s="84">
        <v>38998</v>
      </c>
      <c r="H98" s="117">
        <v>7273</v>
      </c>
    </row>
    <row r="99" spans="2:19">
      <c r="B99" s="116">
        <v>41609</v>
      </c>
      <c r="C99" s="84">
        <v>66829</v>
      </c>
      <c r="D99" s="84">
        <v>57125</v>
      </c>
      <c r="E99" s="84">
        <v>33849</v>
      </c>
      <c r="F99" s="84">
        <v>11336</v>
      </c>
      <c r="G99" s="84">
        <v>30986</v>
      </c>
      <c r="H99" s="117">
        <v>6025</v>
      </c>
    </row>
    <row r="100" spans="2:19">
      <c r="B100" s="116">
        <v>41699</v>
      </c>
      <c r="C100" s="84">
        <v>69126</v>
      </c>
      <c r="D100" s="84">
        <v>58304</v>
      </c>
      <c r="E100" s="84">
        <v>31377</v>
      </c>
      <c r="F100" s="84">
        <v>11571</v>
      </c>
      <c r="G100" s="84">
        <v>24588</v>
      </c>
      <c r="H100" s="117">
        <v>5091</v>
      </c>
    </row>
    <row r="101" spans="2:19">
      <c r="B101" s="116">
        <v>41791</v>
      </c>
      <c r="C101" s="84">
        <v>67869</v>
      </c>
      <c r="D101" s="84">
        <v>56563</v>
      </c>
      <c r="E101" s="84">
        <v>27192</v>
      </c>
      <c r="F101" s="84">
        <v>11052</v>
      </c>
      <c r="G101" s="84">
        <v>19306</v>
      </c>
      <c r="H101" s="117">
        <v>4379</v>
      </c>
    </row>
    <row r="102" spans="2:19">
      <c r="B102" s="116">
        <v>41883</v>
      </c>
      <c r="C102" s="84">
        <v>68552</v>
      </c>
      <c r="D102" s="84">
        <v>57057</v>
      </c>
      <c r="E102" s="84">
        <v>24464</v>
      </c>
      <c r="F102" s="84">
        <v>10433</v>
      </c>
      <c r="G102" s="84">
        <v>16581</v>
      </c>
      <c r="H102" s="117">
        <v>4431</v>
      </c>
    </row>
    <row r="103" spans="2:19">
      <c r="B103" s="116">
        <v>41974</v>
      </c>
      <c r="C103" s="84">
        <v>68768</v>
      </c>
      <c r="D103" s="84">
        <v>57635</v>
      </c>
      <c r="E103" s="84">
        <v>22431</v>
      </c>
      <c r="F103" s="84">
        <v>10410</v>
      </c>
      <c r="G103" s="84">
        <v>15238</v>
      </c>
      <c r="H103" s="117">
        <v>4269</v>
      </c>
    </row>
    <row r="104" spans="2:19">
      <c r="B104" s="116">
        <v>42064</v>
      </c>
      <c r="C104" s="84">
        <v>69064</v>
      </c>
      <c r="D104" s="84">
        <v>58422</v>
      </c>
      <c r="E104" s="84">
        <v>20394</v>
      </c>
      <c r="F104" s="84">
        <v>10511</v>
      </c>
      <c r="G104" s="84">
        <v>13740</v>
      </c>
      <c r="H104" s="117">
        <v>4668</v>
      </c>
    </row>
    <row r="105" spans="2:19">
      <c r="B105" s="116">
        <v>42156</v>
      </c>
      <c r="C105" s="84">
        <v>69620</v>
      </c>
      <c r="D105" s="84">
        <v>60066</v>
      </c>
      <c r="E105" s="84">
        <v>19205</v>
      </c>
      <c r="F105" s="84">
        <v>10614</v>
      </c>
      <c r="G105" s="84">
        <v>13752</v>
      </c>
      <c r="H105" s="117">
        <v>5333</v>
      </c>
    </row>
    <row r="106" spans="2:19">
      <c r="B106" s="116">
        <v>42248</v>
      </c>
      <c r="C106" s="84">
        <v>69827</v>
      </c>
      <c r="D106" s="84">
        <v>61340</v>
      </c>
      <c r="E106" s="84">
        <v>18302</v>
      </c>
      <c r="F106" s="84">
        <v>10718</v>
      </c>
      <c r="G106" s="84">
        <v>13110</v>
      </c>
      <c r="H106" s="117">
        <v>4938</v>
      </c>
    </row>
    <row r="107" spans="2:19">
      <c r="B107" s="116">
        <v>42339</v>
      </c>
      <c r="C107" s="84">
        <v>70459</v>
      </c>
      <c r="D107" s="84">
        <v>63887</v>
      </c>
      <c r="E107" s="84">
        <v>18917</v>
      </c>
      <c r="F107" s="84">
        <v>10572</v>
      </c>
      <c r="G107" s="84">
        <v>12808</v>
      </c>
      <c r="H107" s="117">
        <v>4405</v>
      </c>
    </row>
    <row r="108" spans="2:19">
      <c r="B108" s="116">
        <v>42430</v>
      </c>
      <c r="C108" s="84">
        <v>73300</v>
      </c>
      <c r="D108" s="84">
        <v>68910</v>
      </c>
      <c r="E108" s="84">
        <v>21093</v>
      </c>
      <c r="F108" s="84">
        <v>10124</v>
      </c>
      <c r="G108" s="84">
        <v>12812</v>
      </c>
      <c r="H108" s="117">
        <v>4220</v>
      </c>
    </row>
    <row r="109" spans="2:19">
      <c r="B109" s="116">
        <v>42522</v>
      </c>
      <c r="C109" s="84">
        <v>75011</v>
      </c>
      <c r="D109" s="84">
        <v>70608</v>
      </c>
      <c r="E109" s="84">
        <v>21582</v>
      </c>
      <c r="F109" s="84">
        <v>10031</v>
      </c>
      <c r="G109" s="84">
        <v>12139</v>
      </c>
      <c r="H109" s="117">
        <v>3668</v>
      </c>
    </row>
    <row r="110" spans="2:19" ht="14">
      <c r="B110" s="116">
        <v>42614</v>
      </c>
      <c r="C110" s="84">
        <v>82138</v>
      </c>
      <c r="D110" s="84">
        <v>74738</v>
      </c>
      <c r="E110" s="84">
        <v>24192</v>
      </c>
      <c r="F110" s="84">
        <v>10366</v>
      </c>
      <c r="G110" s="84">
        <v>12649</v>
      </c>
      <c r="H110" s="117">
        <v>4279</v>
      </c>
      <c r="N110">
        <v>49947</v>
      </c>
      <c r="O110">
        <v>33092</v>
      </c>
      <c r="P110">
        <v>13266</v>
      </c>
      <c r="Q110">
        <v>5630</v>
      </c>
      <c r="R110">
        <v>16861</v>
      </c>
      <c r="S110">
        <v>2344</v>
      </c>
    </row>
    <row r="111" spans="2:19" ht="14">
      <c r="B111" s="116">
        <v>42705</v>
      </c>
      <c r="C111" s="84">
        <v>86087</v>
      </c>
      <c r="D111" s="84">
        <v>77599</v>
      </c>
      <c r="E111" s="84">
        <v>25439</v>
      </c>
      <c r="F111" s="84">
        <v>10256</v>
      </c>
      <c r="G111" s="84">
        <v>12690</v>
      </c>
      <c r="H111" s="117">
        <v>4550</v>
      </c>
      <c r="N111">
        <v>52199</v>
      </c>
      <c r="O111">
        <v>34013</v>
      </c>
      <c r="P111">
        <v>13142</v>
      </c>
      <c r="Q111">
        <v>5762</v>
      </c>
      <c r="R111">
        <v>16838</v>
      </c>
      <c r="S111">
        <v>2693</v>
      </c>
    </row>
    <row r="112" spans="2:19" ht="14">
      <c r="B112" s="116">
        <v>42795</v>
      </c>
      <c r="C112" s="84">
        <v>93481</v>
      </c>
      <c r="D112" s="84">
        <v>83446</v>
      </c>
      <c r="E112" s="84">
        <v>27521</v>
      </c>
      <c r="F112" s="84">
        <v>10330</v>
      </c>
      <c r="G112" s="84">
        <v>12476</v>
      </c>
      <c r="H112" s="117">
        <v>4626</v>
      </c>
      <c r="N112">
        <v>48756</v>
      </c>
      <c r="O112">
        <v>31939</v>
      </c>
      <c r="P112">
        <v>11714</v>
      </c>
      <c r="Q112">
        <v>5424</v>
      </c>
      <c r="R112">
        <v>14817</v>
      </c>
      <c r="S112">
        <v>2665</v>
      </c>
    </row>
    <row r="113" spans="2:19" ht="15" thickBot="1">
      <c r="B113" s="118">
        <v>42887</v>
      </c>
      <c r="C113" s="120">
        <v>98570</v>
      </c>
      <c r="D113" s="120">
        <v>86901</v>
      </c>
      <c r="E113" s="120">
        <v>31148</v>
      </c>
      <c r="F113" s="120">
        <v>10497</v>
      </c>
      <c r="G113" s="120">
        <v>13101</v>
      </c>
      <c r="H113" s="121">
        <v>5185</v>
      </c>
      <c r="N113">
        <v>41350</v>
      </c>
      <c r="O113">
        <v>27163</v>
      </c>
      <c r="P113">
        <v>9270</v>
      </c>
      <c r="Q113">
        <v>4691</v>
      </c>
      <c r="R113">
        <v>12806</v>
      </c>
      <c r="S113">
        <v>1851</v>
      </c>
    </row>
    <row r="114" spans="2:19" ht="14">
      <c r="N114">
        <v>40381</v>
      </c>
      <c r="O114">
        <v>26273</v>
      </c>
      <c r="P114">
        <v>10315</v>
      </c>
      <c r="Q114">
        <v>4691</v>
      </c>
      <c r="R114">
        <v>12119</v>
      </c>
      <c r="S114">
        <v>1819</v>
      </c>
    </row>
    <row r="115" spans="2:19" ht="14">
      <c r="B115" s="32"/>
      <c r="N115">
        <v>36496</v>
      </c>
      <c r="O115">
        <v>23513</v>
      </c>
      <c r="P115">
        <v>9743</v>
      </c>
      <c r="Q115">
        <v>4619</v>
      </c>
      <c r="R115">
        <v>10605</v>
      </c>
      <c r="S115">
        <v>1456</v>
      </c>
    </row>
    <row r="116" spans="2:19" ht="14">
      <c r="N116">
        <v>37356</v>
      </c>
      <c r="O116">
        <v>23266</v>
      </c>
      <c r="P116">
        <v>10357</v>
      </c>
      <c r="Q116">
        <v>4554</v>
      </c>
      <c r="R116">
        <v>10636</v>
      </c>
      <c r="S116">
        <v>1219</v>
      </c>
    </row>
    <row r="117" spans="2:19" ht="14">
      <c r="N117">
        <v>35141</v>
      </c>
      <c r="O117">
        <v>21478</v>
      </c>
      <c r="P117">
        <v>10179</v>
      </c>
      <c r="Q117">
        <v>4015</v>
      </c>
      <c r="R117">
        <v>9828</v>
      </c>
      <c r="S117">
        <v>1028</v>
      </c>
    </row>
    <row r="118" spans="2:19" ht="14">
      <c r="N118">
        <v>33706</v>
      </c>
      <c r="O118">
        <v>19883</v>
      </c>
      <c r="P118">
        <v>9388</v>
      </c>
      <c r="Q118">
        <v>3602</v>
      </c>
      <c r="R118">
        <v>8476</v>
      </c>
      <c r="S118">
        <v>569</v>
      </c>
    </row>
    <row r="119" spans="2:19" ht="14">
      <c r="N119">
        <v>31178</v>
      </c>
      <c r="O119">
        <v>18362</v>
      </c>
      <c r="P119">
        <v>8250</v>
      </c>
      <c r="Q119">
        <v>2897</v>
      </c>
      <c r="R119">
        <v>7665</v>
      </c>
      <c r="S119">
        <v>228</v>
      </c>
    </row>
    <row r="120" spans="2:19" ht="14">
      <c r="N120">
        <v>26092</v>
      </c>
      <c r="O120">
        <v>15639</v>
      </c>
      <c r="P120">
        <v>7209</v>
      </c>
      <c r="Q120">
        <v>2428</v>
      </c>
      <c r="R120">
        <v>6498</v>
      </c>
      <c r="S120">
        <v>-5</v>
      </c>
    </row>
    <row r="121" spans="2:19" ht="14">
      <c r="N121">
        <v>23144</v>
      </c>
      <c r="O121">
        <v>13988</v>
      </c>
      <c r="P121">
        <v>6284</v>
      </c>
      <c r="Q121">
        <v>2135</v>
      </c>
      <c r="R121">
        <v>5925</v>
      </c>
      <c r="S121">
        <v>-118</v>
      </c>
    </row>
    <row r="122" spans="2:19" ht="14">
      <c r="N122">
        <v>18513</v>
      </c>
      <c r="O122">
        <v>11129</v>
      </c>
      <c r="P122">
        <v>5469</v>
      </c>
      <c r="Q122">
        <v>1953</v>
      </c>
      <c r="R122">
        <v>5918</v>
      </c>
      <c r="S122">
        <v>-194</v>
      </c>
    </row>
    <row r="123" spans="2:19" ht="14">
      <c r="N123">
        <v>12628</v>
      </c>
      <c r="O123">
        <v>7965</v>
      </c>
      <c r="P123">
        <v>3719</v>
      </c>
      <c r="Q123">
        <v>1546</v>
      </c>
      <c r="R123">
        <v>4640</v>
      </c>
      <c r="S123">
        <v>-456</v>
      </c>
    </row>
    <row r="124" spans="2:19" ht="14">
      <c r="N124">
        <v>14327</v>
      </c>
      <c r="O124">
        <v>7875</v>
      </c>
      <c r="P124">
        <v>3935</v>
      </c>
      <c r="Q124">
        <v>1849</v>
      </c>
      <c r="R124">
        <v>5046</v>
      </c>
      <c r="S124">
        <v>-282</v>
      </c>
    </row>
    <row r="125" spans="2:19" ht="14">
      <c r="N125">
        <v>15636</v>
      </c>
      <c r="O125">
        <v>7997</v>
      </c>
      <c r="P125">
        <v>4166</v>
      </c>
      <c r="Q125">
        <v>1828</v>
      </c>
      <c r="R125">
        <v>5560</v>
      </c>
      <c r="S125">
        <v>-365</v>
      </c>
    </row>
    <row r="126" spans="2:19" ht="14">
      <c r="N126">
        <v>16921</v>
      </c>
      <c r="O126">
        <v>8061</v>
      </c>
      <c r="P126">
        <v>3969</v>
      </c>
      <c r="Q126">
        <v>1782</v>
      </c>
      <c r="R126">
        <v>5653</v>
      </c>
      <c r="S126">
        <v>-527</v>
      </c>
    </row>
    <row r="127" spans="2:19" ht="14">
      <c r="N127">
        <v>21929</v>
      </c>
      <c r="O127">
        <v>10698</v>
      </c>
      <c r="P127">
        <v>5241</v>
      </c>
      <c r="Q127">
        <v>1994</v>
      </c>
      <c r="R127">
        <v>6718</v>
      </c>
      <c r="S127">
        <v>-31</v>
      </c>
    </row>
    <row r="128" spans="2:19" ht="14">
      <c r="N128">
        <v>26176</v>
      </c>
      <c r="O128">
        <v>12985</v>
      </c>
      <c r="P128">
        <v>6987</v>
      </c>
      <c r="Q128">
        <v>1994</v>
      </c>
      <c r="R128">
        <v>8060</v>
      </c>
      <c r="S128">
        <v>313</v>
      </c>
    </row>
    <row r="129" spans="14:19" ht="14">
      <c r="N129">
        <v>25579</v>
      </c>
      <c r="O129">
        <v>13333</v>
      </c>
      <c r="P129">
        <v>6709</v>
      </c>
      <c r="Q129">
        <v>1869</v>
      </c>
      <c r="R129">
        <v>7961</v>
      </c>
      <c r="S129">
        <v>55</v>
      </c>
    </row>
    <row r="130" spans="14:19" ht="14">
      <c r="N130">
        <v>27258</v>
      </c>
      <c r="O130">
        <v>15302</v>
      </c>
      <c r="P130">
        <v>7479</v>
      </c>
      <c r="Q130">
        <v>1913</v>
      </c>
      <c r="R130">
        <v>8278</v>
      </c>
      <c r="S130">
        <v>433</v>
      </c>
    </row>
    <row r="131" spans="14:19" ht="14">
      <c r="N131">
        <v>35952</v>
      </c>
      <c r="O131">
        <v>19295</v>
      </c>
      <c r="P131">
        <v>10580</v>
      </c>
      <c r="Q131">
        <v>2883</v>
      </c>
      <c r="R131">
        <v>10508</v>
      </c>
      <c r="S131">
        <v>907</v>
      </c>
    </row>
    <row r="132" spans="14:19" ht="14">
      <c r="N132">
        <v>36380</v>
      </c>
      <c r="O132">
        <v>20146</v>
      </c>
      <c r="P132">
        <v>10583</v>
      </c>
      <c r="Q132">
        <v>2970</v>
      </c>
      <c r="R132">
        <v>10596</v>
      </c>
      <c r="S132">
        <v>825</v>
      </c>
    </row>
    <row r="133" spans="14:19" ht="14">
      <c r="N133">
        <v>48162</v>
      </c>
      <c r="O133">
        <v>26176</v>
      </c>
      <c r="P133">
        <v>13710</v>
      </c>
      <c r="Q133">
        <v>3912</v>
      </c>
      <c r="R133">
        <v>13048</v>
      </c>
      <c r="S133">
        <v>1856</v>
      </c>
    </row>
    <row r="134" spans="14:19" ht="14">
      <c r="N134">
        <v>49558</v>
      </c>
      <c r="O134">
        <v>26033</v>
      </c>
      <c r="P134">
        <v>13563</v>
      </c>
      <c r="Q134">
        <v>3865</v>
      </c>
      <c r="R134">
        <v>12961</v>
      </c>
      <c r="S134">
        <v>1330</v>
      </c>
    </row>
    <row r="135" spans="14:19" ht="14">
      <c r="N135">
        <v>48045</v>
      </c>
      <c r="O135">
        <v>25692</v>
      </c>
      <c r="P135">
        <v>13051</v>
      </c>
      <c r="Q135">
        <v>3653</v>
      </c>
      <c r="R135">
        <v>12339</v>
      </c>
      <c r="S135">
        <v>1357</v>
      </c>
    </row>
    <row r="136" spans="14:19" ht="14">
      <c r="N136">
        <v>49230</v>
      </c>
      <c r="O136">
        <v>26524</v>
      </c>
      <c r="P136">
        <v>13731</v>
      </c>
      <c r="Q136">
        <v>3698</v>
      </c>
      <c r="R136">
        <v>12655</v>
      </c>
      <c r="S136">
        <v>1447</v>
      </c>
    </row>
    <row r="137" spans="14:19" ht="14">
      <c r="N137">
        <v>44330</v>
      </c>
      <c r="O137">
        <v>23432</v>
      </c>
      <c r="P137">
        <v>12710</v>
      </c>
      <c r="Q137">
        <v>3476</v>
      </c>
      <c r="R137">
        <v>12340</v>
      </c>
      <c r="S137">
        <v>1161</v>
      </c>
    </row>
    <row r="138" spans="14:19" ht="14">
      <c r="N138">
        <v>44292</v>
      </c>
      <c r="O138">
        <v>24642</v>
      </c>
      <c r="P138">
        <v>14314</v>
      </c>
      <c r="Q138">
        <v>3723</v>
      </c>
      <c r="R138">
        <v>13467</v>
      </c>
      <c r="S138">
        <v>1232</v>
      </c>
    </row>
    <row r="139" spans="14:19" ht="14">
      <c r="N139">
        <v>37291</v>
      </c>
      <c r="O139">
        <v>21078</v>
      </c>
      <c r="P139">
        <v>12620</v>
      </c>
      <c r="Q139">
        <v>3106</v>
      </c>
      <c r="R139">
        <v>12280</v>
      </c>
      <c r="S139">
        <v>725</v>
      </c>
    </row>
    <row r="140" spans="14:19" ht="14">
      <c r="N140">
        <v>32531</v>
      </c>
      <c r="O140">
        <v>18877</v>
      </c>
      <c r="P140">
        <v>11922</v>
      </c>
      <c r="Q140">
        <v>2850</v>
      </c>
      <c r="R140">
        <v>11334</v>
      </c>
      <c r="S140">
        <v>224</v>
      </c>
    </row>
    <row r="141" spans="14:19" ht="14">
      <c r="N141">
        <v>29715</v>
      </c>
      <c r="O141">
        <v>17217</v>
      </c>
      <c r="P141">
        <v>11807</v>
      </c>
      <c r="Q141">
        <v>2850</v>
      </c>
      <c r="R141">
        <v>10801</v>
      </c>
      <c r="S141">
        <v>25</v>
      </c>
    </row>
    <row r="142" spans="14:19" ht="14">
      <c r="N142">
        <v>30873</v>
      </c>
      <c r="O142">
        <v>18699</v>
      </c>
      <c r="P142">
        <v>12202</v>
      </c>
      <c r="Q142">
        <v>3089</v>
      </c>
      <c r="R142">
        <v>11511</v>
      </c>
      <c r="S142">
        <v>375</v>
      </c>
    </row>
    <row r="143" spans="14:19" ht="14">
      <c r="N143">
        <v>31843</v>
      </c>
      <c r="O143">
        <v>19313</v>
      </c>
      <c r="P143">
        <v>12490</v>
      </c>
      <c r="Q143">
        <v>3160</v>
      </c>
      <c r="R143">
        <v>11993</v>
      </c>
      <c r="S143">
        <v>357</v>
      </c>
    </row>
    <row r="144" spans="14:19" ht="14">
      <c r="N144">
        <v>34398</v>
      </c>
      <c r="O144">
        <v>20473</v>
      </c>
      <c r="P144">
        <v>11853</v>
      </c>
      <c r="Q144">
        <v>2556</v>
      </c>
      <c r="R144">
        <v>13162</v>
      </c>
      <c r="S144">
        <v>320</v>
      </c>
    </row>
    <row r="145" spans="14:19" ht="14">
      <c r="N145">
        <v>35228</v>
      </c>
      <c r="O145">
        <v>23548</v>
      </c>
      <c r="P145">
        <v>12482</v>
      </c>
      <c r="Q145">
        <v>3128</v>
      </c>
      <c r="R145">
        <v>13078</v>
      </c>
      <c r="S145">
        <v>1321</v>
      </c>
    </row>
    <row r="146" spans="14:19" ht="14">
      <c r="N146">
        <v>36707</v>
      </c>
      <c r="O146">
        <v>23887</v>
      </c>
      <c r="P146">
        <v>13116</v>
      </c>
      <c r="Q146">
        <v>2746</v>
      </c>
      <c r="R146">
        <v>12693</v>
      </c>
      <c r="S146">
        <v>1041</v>
      </c>
    </row>
    <row r="147" spans="14:19" ht="14">
      <c r="N147">
        <v>41088</v>
      </c>
      <c r="O147">
        <v>24691</v>
      </c>
      <c r="P147">
        <v>13710</v>
      </c>
      <c r="Q147">
        <v>2682</v>
      </c>
      <c r="R147">
        <v>13381</v>
      </c>
      <c r="S147">
        <v>952</v>
      </c>
    </row>
    <row r="148" spans="14:19" ht="14">
      <c r="N148">
        <v>40569</v>
      </c>
      <c r="O148">
        <v>25482</v>
      </c>
      <c r="P148">
        <v>14134</v>
      </c>
      <c r="Q148">
        <v>3491</v>
      </c>
      <c r="R148">
        <v>14693</v>
      </c>
      <c r="S148">
        <v>1319</v>
      </c>
    </row>
    <row r="149" spans="14:19" ht="14">
      <c r="N149">
        <v>43834</v>
      </c>
      <c r="O149">
        <v>24846</v>
      </c>
      <c r="P149">
        <v>17171</v>
      </c>
      <c r="Q149">
        <v>3689</v>
      </c>
      <c r="R149">
        <v>13992</v>
      </c>
      <c r="S149">
        <v>695</v>
      </c>
    </row>
    <row r="150" spans="14:19" ht="14">
      <c r="N150">
        <v>44086</v>
      </c>
      <c r="O150">
        <v>26298</v>
      </c>
      <c r="P150">
        <v>16894</v>
      </c>
      <c r="Q150">
        <v>3902</v>
      </c>
      <c r="R150">
        <v>14471</v>
      </c>
      <c r="S150">
        <v>902</v>
      </c>
    </row>
    <row r="151" spans="14:19" ht="14">
      <c r="N151">
        <v>43689</v>
      </c>
      <c r="O151">
        <v>26982</v>
      </c>
      <c r="P151">
        <v>17514</v>
      </c>
      <c r="Q151">
        <v>3829</v>
      </c>
      <c r="R151">
        <v>13993</v>
      </c>
      <c r="S151">
        <v>1278</v>
      </c>
    </row>
    <row r="152" spans="14:19" ht="14">
      <c r="N152">
        <v>45760</v>
      </c>
      <c r="O152">
        <v>28182</v>
      </c>
      <c r="P152">
        <v>18032</v>
      </c>
      <c r="Q152">
        <v>3688</v>
      </c>
      <c r="R152">
        <v>12589</v>
      </c>
      <c r="S152">
        <v>1220</v>
      </c>
    </row>
    <row r="153" spans="14:19" ht="14">
      <c r="N153">
        <v>47345</v>
      </c>
      <c r="O153">
        <v>29463</v>
      </c>
      <c r="P153">
        <v>15917</v>
      </c>
      <c r="Q153">
        <v>2726</v>
      </c>
      <c r="R153">
        <v>14965</v>
      </c>
      <c r="S153">
        <v>1043</v>
      </c>
    </row>
    <row r="154" spans="14:19" ht="14">
      <c r="N154">
        <v>55358</v>
      </c>
      <c r="O154">
        <v>34108</v>
      </c>
      <c r="P154">
        <v>19532</v>
      </c>
      <c r="Q154">
        <v>2789</v>
      </c>
      <c r="R154">
        <v>15567</v>
      </c>
      <c r="S154">
        <v>1457</v>
      </c>
    </row>
    <row r="155" spans="14:19" ht="14">
      <c r="N155">
        <v>58619</v>
      </c>
      <c r="O155">
        <v>35336</v>
      </c>
      <c r="P155">
        <v>21003</v>
      </c>
      <c r="Q155">
        <v>2765</v>
      </c>
      <c r="R155">
        <v>16263</v>
      </c>
      <c r="S155">
        <v>1698</v>
      </c>
    </row>
    <row r="156" spans="14:19" ht="14">
      <c r="N156">
        <v>56666</v>
      </c>
      <c r="O156">
        <v>30351</v>
      </c>
      <c r="P156">
        <v>24414</v>
      </c>
      <c r="Q156">
        <v>2408</v>
      </c>
      <c r="R156">
        <v>16097</v>
      </c>
      <c r="S156">
        <v>1562</v>
      </c>
    </row>
    <row r="157" spans="14:19" ht="14">
      <c r="N157">
        <v>57190</v>
      </c>
      <c r="O157">
        <v>29562</v>
      </c>
      <c r="P157">
        <v>27523</v>
      </c>
      <c r="Q157">
        <v>3310</v>
      </c>
      <c r="R157">
        <v>16347</v>
      </c>
      <c r="S157">
        <v>2160</v>
      </c>
    </row>
    <row r="158" spans="14:19" ht="14">
      <c r="N158">
        <v>49384</v>
      </c>
      <c r="O158">
        <v>22579</v>
      </c>
      <c r="P158">
        <v>25610</v>
      </c>
      <c r="Q158">
        <v>2533</v>
      </c>
      <c r="R158">
        <v>15579</v>
      </c>
      <c r="S158">
        <v>1984</v>
      </c>
    </row>
    <row r="159" spans="14:19" ht="14">
      <c r="N159">
        <v>44411</v>
      </c>
      <c r="O159">
        <v>20252</v>
      </c>
      <c r="P159">
        <v>26488</v>
      </c>
      <c r="Q159">
        <v>2798</v>
      </c>
      <c r="R159">
        <v>14970</v>
      </c>
      <c r="S159">
        <v>1660</v>
      </c>
    </row>
    <row r="160" spans="14:19" ht="14">
      <c r="N160">
        <v>43879</v>
      </c>
      <c r="O160">
        <v>22637</v>
      </c>
      <c r="P160">
        <v>27433</v>
      </c>
      <c r="Q160">
        <v>2984</v>
      </c>
      <c r="R160">
        <v>13989</v>
      </c>
      <c r="S160">
        <v>1835</v>
      </c>
    </row>
    <row r="161" spans="14:19" ht="14">
      <c r="N161">
        <v>40892</v>
      </c>
      <c r="O161">
        <v>23629</v>
      </c>
      <c r="P161">
        <v>27933</v>
      </c>
      <c r="Q161">
        <v>2669</v>
      </c>
      <c r="R161">
        <v>13658</v>
      </c>
      <c r="S161">
        <v>1707</v>
      </c>
    </row>
    <row r="162" spans="14:19" ht="14">
      <c r="N162">
        <v>41693</v>
      </c>
      <c r="O162">
        <v>25403</v>
      </c>
      <c r="P162">
        <v>28670</v>
      </c>
      <c r="Q162">
        <v>3656</v>
      </c>
      <c r="R162">
        <v>14428</v>
      </c>
      <c r="S162">
        <v>1869</v>
      </c>
    </row>
    <row r="163" spans="14:19" ht="14">
      <c r="N163">
        <v>40919</v>
      </c>
      <c r="O163">
        <v>26777</v>
      </c>
      <c r="P163">
        <v>27122</v>
      </c>
      <c r="Q163">
        <v>3904</v>
      </c>
      <c r="R163">
        <v>15575</v>
      </c>
      <c r="S163">
        <v>2224</v>
      </c>
    </row>
    <row r="164" spans="14:19" ht="14">
      <c r="N164">
        <v>37797</v>
      </c>
      <c r="O164">
        <v>27740</v>
      </c>
      <c r="P164">
        <v>25304</v>
      </c>
      <c r="Q164">
        <v>4180</v>
      </c>
      <c r="R164">
        <v>16607</v>
      </c>
      <c r="S164">
        <v>2227</v>
      </c>
    </row>
    <row r="165" spans="14:19" ht="14">
      <c r="N165">
        <v>35393</v>
      </c>
      <c r="O165">
        <v>26569</v>
      </c>
      <c r="P165">
        <v>25060</v>
      </c>
      <c r="Q165">
        <v>4244</v>
      </c>
      <c r="R165">
        <v>16719</v>
      </c>
      <c r="S165">
        <v>2153</v>
      </c>
    </row>
    <row r="166" spans="14:19" ht="14">
      <c r="N166">
        <v>32002</v>
      </c>
      <c r="O166">
        <v>25618</v>
      </c>
      <c r="P166">
        <v>25145</v>
      </c>
      <c r="Q166">
        <v>4238</v>
      </c>
      <c r="R166">
        <v>14992</v>
      </c>
      <c r="S166">
        <v>2026</v>
      </c>
    </row>
    <row r="167" spans="14:19" ht="14">
      <c r="N167">
        <v>29820</v>
      </c>
      <c r="O167">
        <v>25020</v>
      </c>
      <c r="P167">
        <v>25399</v>
      </c>
      <c r="Q167">
        <v>4305</v>
      </c>
      <c r="R167">
        <v>13634</v>
      </c>
      <c r="S167">
        <v>1804</v>
      </c>
    </row>
    <row r="168" spans="14:19" ht="14">
      <c r="N168">
        <v>31249</v>
      </c>
      <c r="O168">
        <v>26805</v>
      </c>
      <c r="P168">
        <v>24592</v>
      </c>
      <c r="Q168">
        <v>4806</v>
      </c>
      <c r="R168">
        <v>13527</v>
      </c>
      <c r="S168">
        <v>2165</v>
      </c>
    </row>
    <row r="169" spans="14:19" ht="14">
      <c r="N169">
        <v>31669</v>
      </c>
      <c r="O169">
        <v>27808</v>
      </c>
      <c r="P169">
        <v>25754</v>
      </c>
      <c r="Q169">
        <v>5071</v>
      </c>
      <c r="R169">
        <v>13974</v>
      </c>
      <c r="S169">
        <v>2150</v>
      </c>
    </row>
    <row r="170" spans="14:19" ht="14">
      <c r="N170">
        <v>33797</v>
      </c>
      <c r="O170">
        <v>31550</v>
      </c>
      <c r="P170">
        <v>27237</v>
      </c>
      <c r="Q170">
        <v>6729</v>
      </c>
      <c r="R170">
        <v>16115</v>
      </c>
      <c r="S170">
        <v>2597</v>
      </c>
    </row>
    <row r="171" spans="14:19" ht="14">
      <c r="N171">
        <v>35205</v>
      </c>
      <c r="O171">
        <v>32292</v>
      </c>
      <c r="P171">
        <v>29555</v>
      </c>
      <c r="Q171">
        <v>7020</v>
      </c>
      <c r="R171">
        <v>17160</v>
      </c>
      <c r="S171">
        <v>2535</v>
      </c>
    </row>
    <row r="172" spans="14:19" ht="14">
      <c r="N172">
        <v>36840</v>
      </c>
      <c r="O172">
        <v>33355</v>
      </c>
      <c r="P172">
        <v>31809</v>
      </c>
      <c r="Q172">
        <v>8087</v>
      </c>
      <c r="R172">
        <v>18392</v>
      </c>
      <c r="S172">
        <v>2348</v>
      </c>
    </row>
    <row r="173" spans="14:19" ht="14">
      <c r="N173">
        <v>37580</v>
      </c>
      <c r="O173">
        <v>35809</v>
      </c>
      <c r="P173">
        <v>32177</v>
      </c>
      <c r="Q173">
        <v>8735</v>
      </c>
      <c r="R173">
        <v>19920</v>
      </c>
      <c r="S173">
        <v>2803</v>
      </c>
    </row>
    <row r="174" spans="14:19" ht="14">
      <c r="N174">
        <v>38972</v>
      </c>
      <c r="O174">
        <v>37796</v>
      </c>
      <c r="P174">
        <v>32989</v>
      </c>
      <c r="Q174">
        <v>9029</v>
      </c>
      <c r="R174">
        <v>21299</v>
      </c>
      <c r="S174">
        <v>3081</v>
      </c>
    </row>
    <row r="175" spans="14:19" ht="14">
      <c r="N175">
        <v>38523</v>
      </c>
      <c r="O175">
        <v>39561</v>
      </c>
      <c r="P175">
        <v>32952</v>
      </c>
      <c r="Q175">
        <v>9813</v>
      </c>
      <c r="R175">
        <v>22355</v>
      </c>
      <c r="S175">
        <v>3558</v>
      </c>
    </row>
    <row r="176" spans="14:19" ht="14">
      <c r="N176">
        <v>46642</v>
      </c>
      <c r="O176">
        <v>44459</v>
      </c>
      <c r="P176">
        <v>35360</v>
      </c>
      <c r="Q176">
        <v>10966</v>
      </c>
      <c r="R176">
        <v>24934</v>
      </c>
      <c r="S176">
        <v>3893</v>
      </c>
    </row>
    <row r="177" spans="14:19" ht="14">
      <c r="N177">
        <v>55011</v>
      </c>
      <c r="O177">
        <v>48578</v>
      </c>
      <c r="P177">
        <v>36253</v>
      </c>
      <c r="Q177">
        <v>12311</v>
      </c>
      <c r="R177">
        <v>26203</v>
      </c>
      <c r="S177">
        <v>3835</v>
      </c>
    </row>
    <row r="178" spans="14:19" ht="14">
      <c r="N178">
        <v>62873</v>
      </c>
      <c r="O178">
        <v>55154</v>
      </c>
      <c r="P178">
        <v>40223</v>
      </c>
      <c r="Q178">
        <v>13699</v>
      </c>
      <c r="R178">
        <v>28970</v>
      </c>
      <c r="S178">
        <v>4108</v>
      </c>
    </row>
    <row r="179" spans="14:19" ht="14">
      <c r="N179">
        <v>73570</v>
      </c>
      <c r="O179">
        <v>62539</v>
      </c>
      <c r="P179">
        <v>46145</v>
      </c>
      <c r="Q179">
        <v>14633</v>
      </c>
      <c r="R179">
        <v>31381</v>
      </c>
      <c r="S179">
        <v>4526</v>
      </c>
    </row>
    <row r="180" spans="14:19" ht="14">
      <c r="N180">
        <v>75568</v>
      </c>
      <c r="O180">
        <v>65195</v>
      </c>
      <c r="P180">
        <v>46081</v>
      </c>
      <c r="Q180">
        <v>14275</v>
      </c>
      <c r="R180">
        <v>32905</v>
      </c>
      <c r="S180">
        <v>4635</v>
      </c>
    </row>
    <row r="181" spans="14:19" ht="14">
      <c r="N181">
        <v>76897</v>
      </c>
      <c r="O181">
        <v>66472</v>
      </c>
      <c r="P181">
        <v>47681</v>
      </c>
      <c r="Q181">
        <v>13829</v>
      </c>
      <c r="R181">
        <v>34427</v>
      </c>
      <c r="S181">
        <v>4723</v>
      </c>
    </row>
    <row r="182" spans="14:19" ht="14">
      <c r="N182">
        <v>83291</v>
      </c>
      <c r="O182">
        <v>69357</v>
      </c>
      <c r="P182">
        <v>51587</v>
      </c>
      <c r="Q182">
        <v>14245</v>
      </c>
      <c r="R182">
        <v>37599</v>
      </c>
      <c r="S182">
        <v>5363</v>
      </c>
    </row>
    <row r="183" spans="14:19" ht="14">
      <c r="N183">
        <v>87389</v>
      </c>
      <c r="O183">
        <v>73562</v>
      </c>
      <c r="P183">
        <v>53907</v>
      </c>
      <c r="Q183">
        <v>15327</v>
      </c>
      <c r="R183">
        <v>41176</v>
      </c>
      <c r="S183">
        <v>5976</v>
      </c>
    </row>
    <row r="184" spans="14:19" ht="14">
      <c r="N184">
        <v>91522</v>
      </c>
      <c r="O184">
        <v>78829</v>
      </c>
      <c r="P184">
        <v>59030</v>
      </c>
      <c r="Q184">
        <v>16691</v>
      </c>
      <c r="R184">
        <v>45709</v>
      </c>
      <c r="S184">
        <v>6866</v>
      </c>
    </row>
    <row r="185" spans="14:19" ht="14">
      <c r="N185">
        <v>96427</v>
      </c>
      <c r="O185">
        <v>83225</v>
      </c>
      <c r="P185">
        <v>62840</v>
      </c>
      <c r="Q185">
        <v>17617</v>
      </c>
      <c r="R185">
        <v>48189</v>
      </c>
      <c r="S185">
        <v>7384</v>
      </c>
    </row>
    <row r="186" spans="14:19" ht="14">
      <c r="N186">
        <v>90910</v>
      </c>
      <c r="O186">
        <v>84162</v>
      </c>
      <c r="P186">
        <v>62530</v>
      </c>
      <c r="Q186">
        <v>17944</v>
      </c>
      <c r="R186">
        <v>47711</v>
      </c>
      <c r="S186">
        <v>7659</v>
      </c>
    </row>
    <row r="187" spans="14:19" ht="14">
      <c r="N187">
        <v>86743</v>
      </c>
      <c r="O187">
        <v>83616</v>
      </c>
      <c r="P187">
        <v>59319</v>
      </c>
      <c r="Q187">
        <v>18005</v>
      </c>
      <c r="R187">
        <v>44328</v>
      </c>
      <c r="S187">
        <v>7834</v>
      </c>
    </row>
    <row r="188" spans="14:19" ht="14">
      <c r="N188">
        <v>79414</v>
      </c>
      <c r="O188">
        <v>79838</v>
      </c>
      <c r="P188">
        <v>54646</v>
      </c>
      <c r="Q188">
        <v>17901</v>
      </c>
      <c r="R188">
        <v>38763</v>
      </c>
      <c r="S188">
        <v>7676</v>
      </c>
    </row>
    <row r="189" spans="14:19" ht="14">
      <c r="N189">
        <v>70164</v>
      </c>
      <c r="O189">
        <v>72087</v>
      </c>
      <c r="P189">
        <v>47325</v>
      </c>
      <c r="Q189">
        <v>17173</v>
      </c>
      <c r="R189">
        <v>32841</v>
      </c>
      <c r="S189">
        <v>7284</v>
      </c>
    </row>
    <row r="190" spans="14:19" ht="14">
      <c r="N190">
        <v>63821</v>
      </c>
      <c r="O190">
        <v>62447</v>
      </c>
      <c r="P190">
        <v>40320</v>
      </c>
      <c r="Q190">
        <v>15965</v>
      </c>
      <c r="R190">
        <v>28639</v>
      </c>
      <c r="S190">
        <v>6847</v>
      </c>
    </row>
    <row r="191" spans="14:19" ht="14">
      <c r="N191">
        <v>57152</v>
      </c>
      <c r="O191">
        <v>53679</v>
      </c>
      <c r="P191">
        <v>35820</v>
      </c>
      <c r="Q191">
        <v>14537</v>
      </c>
      <c r="R191">
        <v>28866</v>
      </c>
      <c r="S191">
        <v>5995</v>
      </c>
    </row>
    <row r="192" spans="14:19" ht="14">
      <c r="N192">
        <v>51415</v>
      </c>
      <c r="O192">
        <v>44950</v>
      </c>
      <c r="P192">
        <v>32161</v>
      </c>
      <c r="Q192">
        <v>12444</v>
      </c>
      <c r="R192">
        <v>29365</v>
      </c>
      <c r="S192">
        <v>4973</v>
      </c>
    </row>
    <row r="193" spans="14:19" ht="14">
      <c r="N193">
        <v>50044</v>
      </c>
      <c r="O193">
        <v>43214</v>
      </c>
      <c r="P193">
        <v>31670</v>
      </c>
      <c r="Q193">
        <v>10894</v>
      </c>
      <c r="R193">
        <v>31897</v>
      </c>
      <c r="S193">
        <v>4318</v>
      </c>
    </row>
    <row r="194" spans="14:19" ht="14">
      <c r="N194">
        <v>50449</v>
      </c>
      <c r="O194">
        <v>42670</v>
      </c>
      <c r="P194">
        <v>32418</v>
      </c>
      <c r="Q194">
        <v>9471</v>
      </c>
      <c r="R194">
        <v>34334</v>
      </c>
      <c r="S194">
        <v>3793</v>
      </c>
    </row>
    <row r="195" spans="14:19" ht="14">
      <c r="N195">
        <v>51675</v>
      </c>
      <c r="O195">
        <v>44631</v>
      </c>
      <c r="P195">
        <v>34629</v>
      </c>
      <c r="Q195">
        <v>9168</v>
      </c>
      <c r="R195">
        <v>36425</v>
      </c>
      <c r="S195">
        <v>3831</v>
      </c>
    </row>
    <row r="196" spans="14:19" ht="14">
      <c r="N196">
        <v>54743</v>
      </c>
      <c r="O196">
        <v>47597</v>
      </c>
      <c r="P196">
        <v>38105</v>
      </c>
      <c r="Q196">
        <v>9225</v>
      </c>
      <c r="R196">
        <v>39803</v>
      </c>
      <c r="S196">
        <v>4493</v>
      </c>
    </row>
    <row r="197" spans="14:19" ht="14">
      <c r="N197">
        <v>55987</v>
      </c>
      <c r="O197">
        <v>50311</v>
      </c>
      <c r="P197">
        <v>40312</v>
      </c>
      <c r="Q197">
        <v>10044</v>
      </c>
      <c r="R197">
        <v>43889</v>
      </c>
      <c r="S197">
        <v>5124</v>
      </c>
    </row>
    <row r="198" spans="14:19" ht="14">
      <c r="N198">
        <v>55815</v>
      </c>
      <c r="O198">
        <v>53028</v>
      </c>
      <c r="P198">
        <v>42646</v>
      </c>
      <c r="Q198">
        <v>11091</v>
      </c>
      <c r="R198">
        <v>48742</v>
      </c>
      <c r="S198">
        <v>6143</v>
      </c>
    </row>
    <row r="199" spans="14:19" ht="14">
      <c r="N199">
        <v>58198</v>
      </c>
      <c r="O199">
        <v>54415</v>
      </c>
      <c r="P199">
        <v>44926</v>
      </c>
      <c r="Q199">
        <v>11351</v>
      </c>
      <c r="R199">
        <v>53199</v>
      </c>
      <c r="S199">
        <v>7320</v>
      </c>
    </row>
    <row r="200" spans="14:19" ht="14">
      <c r="N200">
        <v>59479</v>
      </c>
      <c r="O200">
        <v>55867</v>
      </c>
      <c r="P200">
        <v>45306</v>
      </c>
      <c r="Q200">
        <v>11401</v>
      </c>
      <c r="R200">
        <v>56753</v>
      </c>
      <c r="S200">
        <v>8248</v>
      </c>
    </row>
    <row r="201" spans="14:19" ht="14">
      <c r="N201">
        <v>61910</v>
      </c>
      <c r="O201">
        <v>55734</v>
      </c>
      <c r="P201">
        <v>43620</v>
      </c>
      <c r="Q201">
        <v>10915</v>
      </c>
      <c r="R201">
        <v>56291</v>
      </c>
      <c r="S201">
        <v>8968</v>
      </c>
    </row>
    <row r="202" spans="14:19" ht="14">
      <c r="N202">
        <v>63661</v>
      </c>
      <c r="O202">
        <v>55562</v>
      </c>
      <c r="P202">
        <v>41745</v>
      </c>
      <c r="Q202">
        <v>10705</v>
      </c>
      <c r="R202">
        <v>53834</v>
      </c>
      <c r="S202">
        <v>9140</v>
      </c>
    </row>
    <row r="203" spans="14:19" ht="14">
      <c r="N203">
        <v>64698</v>
      </c>
      <c r="O203">
        <v>55627</v>
      </c>
      <c r="P203">
        <v>39431</v>
      </c>
      <c r="Q203">
        <v>10849</v>
      </c>
      <c r="R203">
        <v>48009</v>
      </c>
      <c r="S203">
        <v>8528</v>
      </c>
    </row>
    <row r="204" spans="14:19" ht="14">
      <c r="N204">
        <v>67212</v>
      </c>
      <c r="O204">
        <v>57093</v>
      </c>
      <c r="P204">
        <v>36700</v>
      </c>
      <c r="Q204">
        <v>11209</v>
      </c>
      <c r="R204">
        <v>38998</v>
      </c>
      <c r="S204">
        <v>7273</v>
      </c>
    </row>
    <row r="205" spans="14:19" ht="14">
      <c r="N205">
        <v>66829</v>
      </c>
      <c r="O205">
        <v>57125</v>
      </c>
      <c r="P205">
        <v>33849</v>
      </c>
      <c r="Q205">
        <v>11336</v>
      </c>
      <c r="R205">
        <v>30986</v>
      </c>
      <c r="S205">
        <v>6025</v>
      </c>
    </row>
    <row r="206" spans="14:19" ht="14">
      <c r="N206">
        <v>69126</v>
      </c>
      <c r="O206">
        <v>58304</v>
      </c>
      <c r="P206">
        <v>31377</v>
      </c>
      <c r="Q206">
        <v>11571</v>
      </c>
      <c r="R206">
        <v>24588</v>
      </c>
      <c r="S206">
        <v>5091</v>
      </c>
    </row>
    <row r="207" spans="14:19" ht="14">
      <c r="N207">
        <v>67869</v>
      </c>
      <c r="O207">
        <v>56563</v>
      </c>
      <c r="P207">
        <v>27192</v>
      </c>
      <c r="Q207">
        <v>11052</v>
      </c>
      <c r="R207">
        <v>19306</v>
      </c>
      <c r="S207">
        <v>4379</v>
      </c>
    </row>
    <row r="208" spans="14:19" ht="14">
      <c r="N208">
        <v>68552</v>
      </c>
      <c r="O208">
        <v>57057</v>
      </c>
      <c r="P208">
        <v>24464</v>
      </c>
      <c r="Q208">
        <v>10433</v>
      </c>
      <c r="R208">
        <v>16581</v>
      </c>
      <c r="S208">
        <v>4431</v>
      </c>
    </row>
    <row r="209" spans="14:19" ht="14">
      <c r="N209">
        <v>68768</v>
      </c>
      <c r="O209">
        <v>57635</v>
      </c>
      <c r="P209">
        <v>22431</v>
      </c>
      <c r="Q209">
        <v>10410</v>
      </c>
      <c r="R209">
        <v>15238</v>
      </c>
      <c r="S209">
        <v>4269</v>
      </c>
    </row>
    <row r="210" spans="14:19" ht="14">
      <c r="N210">
        <v>69064</v>
      </c>
      <c r="O210">
        <v>58422</v>
      </c>
      <c r="P210">
        <v>20394</v>
      </c>
      <c r="Q210">
        <v>10511</v>
      </c>
      <c r="R210">
        <v>13740</v>
      </c>
      <c r="S210">
        <v>4668</v>
      </c>
    </row>
    <row r="211" spans="14:19" ht="14">
      <c r="N211">
        <v>69620</v>
      </c>
      <c r="O211">
        <v>60066</v>
      </c>
      <c r="P211">
        <v>19205</v>
      </c>
      <c r="Q211">
        <v>10614</v>
      </c>
      <c r="R211">
        <v>13752</v>
      </c>
      <c r="S211">
        <v>5333</v>
      </c>
    </row>
    <row r="212" spans="14:19" ht="14">
      <c r="N212">
        <v>69827</v>
      </c>
      <c r="O212">
        <v>61340</v>
      </c>
      <c r="P212">
        <v>18302</v>
      </c>
      <c r="Q212">
        <v>10718</v>
      </c>
      <c r="R212">
        <v>13110</v>
      </c>
      <c r="S212">
        <v>4938</v>
      </c>
    </row>
    <row r="213" spans="14:19" ht="14">
      <c r="N213">
        <v>70459</v>
      </c>
      <c r="O213">
        <v>63887</v>
      </c>
      <c r="P213">
        <v>18917</v>
      </c>
      <c r="Q213">
        <v>10572</v>
      </c>
      <c r="R213">
        <v>12808</v>
      </c>
      <c r="S213">
        <v>4405</v>
      </c>
    </row>
    <row r="214" spans="14:19" ht="14">
      <c r="N214">
        <v>73300</v>
      </c>
      <c r="O214">
        <v>68910</v>
      </c>
      <c r="P214">
        <v>21093</v>
      </c>
      <c r="Q214">
        <v>10124</v>
      </c>
      <c r="R214">
        <v>12812</v>
      </c>
      <c r="S214">
        <v>4220</v>
      </c>
    </row>
    <row r="215" spans="14:19" ht="14">
      <c r="N215">
        <v>75011</v>
      </c>
      <c r="O215">
        <v>70608</v>
      </c>
      <c r="P215">
        <v>21582</v>
      </c>
      <c r="Q215">
        <v>10031</v>
      </c>
      <c r="R215">
        <v>12139</v>
      </c>
      <c r="S215">
        <v>3668</v>
      </c>
    </row>
    <row r="216" spans="14:19" ht="14">
      <c r="N216">
        <v>82138</v>
      </c>
      <c r="O216">
        <v>74738</v>
      </c>
      <c r="P216">
        <v>24192</v>
      </c>
      <c r="Q216">
        <v>10366</v>
      </c>
      <c r="R216">
        <v>12649</v>
      </c>
      <c r="S216">
        <v>4279</v>
      </c>
    </row>
    <row r="217" spans="14:19" ht="14">
      <c r="N217">
        <v>86087</v>
      </c>
      <c r="O217">
        <v>77599</v>
      </c>
      <c r="P217">
        <v>25439</v>
      </c>
      <c r="Q217">
        <v>10256</v>
      </c>
      <c r="R217">
        <v>12690</v>
      </c>
      <c r="S217">
        <v>4550</v>
      </c>
    </row>
    <row r="218" spans="14:19" ht="14">
      <c r="N218">
        <v>93481</v>
      </c>
      <c r="O218">
        <v>83446</v>
      </c>
      <c r="P218">
        <v>27521</v>
      </c>
      <c r="Q218">
        <v>10330</v>
      </c>
      <c r="R218">
        <v>12476</v>
      </c>
      <c r="S218">
        <v>4626</v>
      </c>
    </row>
    <row r="219" spans="14:19" ht="14">
      <c r="N219">
        <v>98570</v>
      </c>
      <c r="O219">
        <v>86901</v>
      </c>
      <c r="P219">
        <v>31148</v>
      </c>
      <c r="Q219">
        <v>10497</v>
      </c>
      <c r="R219">
        <v>13101</v>
      </c>
      <c r="S219">
        <v>5185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0"/>
  <sheetViews>
    <sheetView workbookViewId="0">
      <selection activeCell="G17" sqref="G17"/>
    </sheetView>
  </sheetViews>
  <sheetFormatPr baseColWidth="10" defaultColWidth="8.83203125" defaultRowHeight="13" x14ac:dyDescent="0"/>
  <cols>
    <col min="1" max="1" width="0.83203125" style="1" customWidth="1"/>
    <col min="2" max="2" width="16.83203125" style="1" customWidth="1"/>
    <col min="3" max="15" width="10.33203125" style="1" bestFit="1" customWidth="1"/>
    <col min="16" max="16384" width="8.83203125" style="1"/>
  </cols>
  <sheetData>
    <row r="1" spans="2:15" ht="15">
      <c r="B1" s="6" t="s">
        <v>108</v>
      </c>
    </row>
    <row r="2" spans="2:15" ht="14" thickBot="1">
      <c r="B2" s="2"/>
    </row>
    <row r="3" spans="2:15">
      <c r="B3" s="126" t="s">
        <v>90</v>
      </c>
      <c r="C3" s="127" t="s">
        <v>91</v>
      </c>
      <c r="D3" s="127" t="s">
        <v>92</v>
      </c>
      <c r="E3" s="127" t="s">
        <v>93</v>
      </c>
      <c r="F3" s="127" t="s">
        <v>94</v>
      </c>
      <c r="G3" s="127" t="s">
        <v>95</v>
      </c>
      <c r="H3" s="127" t="s">
        <v>96</v>
      </c>
      <c r="I3" s="127" t="s">
        <v>97</v>
      </c>
      <c r="J3" s="127" t="s">
        <v>98</v>
      </c>
      <c r="K3" s="127" t="s">
        <v>99</v>
      </c>
      <c r="L3" s="127" t="s">
        <v>45</v>
      </c>
      <c r="M3" s="127" t="s">
        <v>53</v>
      </c>
      <c r="N3" s="127" t="s">
        <v>100</v>
      </c>
      <c r="O3" s="128" t="s">
        <v>46</v>
      </c>
    </row>
    <row r="4" spans="2:15">
      <c r="B4" s="129" t="s">
        <v>101</v>
      </c>
      <c r="C4" s="130">
        <v>1989600</v>
      </c>
      <c r="D4" s="130">
        <v>2064900</v>
      </c>
      <c r="E4" s="130">
        <v>2145147</v>
      </c>
      <c r="F4" s="130">
        <v>2276903</v>
      </c>
      <c r="G4" s="130">
        <v>2356646</v>
      </c>
      <c r="H4" s="130">
        <v>2456924</v>
      </c>
      <c r="I4" s="130">
        <v>2535899</v>
      </c>
      <c r="J4" s="130">
        <v>2622658</v>
      </c>
      <c r="K4" s="130">
        <v>2638470</v>
      </c>
      <c r="L4" s="130">
        <v>2642230</v>
      </c>
      <c r="M4" s="130">
        <v>2605827</v>
      </c>
      <c r="N4" s="130">
        <v>2561993</v>
      </c>
      <c r="O4" s="131">
        <v>2488396</v>
      </c>
    </row>
    <row r="5" spans="2:15">
      <c r="B5" s="129" t="s">
        <v>102</v>
      </c>
      <c r="C5" s="130"/>
      <c r="D5" s="130"/>
      <c r="E5" s="130">
        <v>2330002</v>
      </c>
      <c r="F5" s="130">
        <v>2497512</v>
      </c>
      <c r="G5" s="130">
        <v>2528892</v>
      </c>
      <c r="H5" s="130">
        <v>2598911</v>
      </c>
      <c r="I5" s="130">
        <v>2685176</v>
      </c>
      <c r="J5" s="130">
        <v>2825398</v>
      </c>
      <c r="K5" s="130">
        <v>2888957</v>
      </c>
      <c r="L5" s="130">
        <v>2953197</v>
      </c>
      <c r="M5" s="130">
        <v>2994176</v>
      </c>
      <c r="N5" s="130">
        <v>3035900</v>
      </c>
      <c r="O5" s="131">
        <v>2977883</v>
      </c>
    </row>
    <row r="6" spans="2:15">
      <c r="B6" s="129" t="s">
        <v>103</v>
      </c>
      <c r="C6" s="130"/>
      <c r="D6" s="130"/>
      <c r="E6" s="130"/>
      <c r="F6" s="130"/>
      <c r="G6" s="130">
        <v>2518980</v>
      </c>
      <c r="H6" s="130">
        <v>2585922</v>
      </c>
      <c r="I6" s="130">
        <v>2658767</v>
      </c>
      <c r="J6" s="130">
        <v>2760838</v>
      </c>
      <c r="K6" s="130">
        <v>2798538</v>
      </c>
      <c r="L6" s="130">
        <v>2851409</v>
      </c>
      <c r="M6" s="130">
        <v>2982972</v>
      </c>
      <c r="N6" s="130">
        <v>3161154</v>
      </c>
      <c r="O6" s="131">
        <v>3164712</v>
      </c>
    </row>
    <row r="7" spans="2:15">
      <c r="B7" s="129" t="s">
        <v>104</v>
      </c>
      <c r="C7" s="130"/>
      <c r="D7" s="130"/>
      <c r="E7" s="130"/>
      <c r="F7" s="130"/>
      <c r="G7" s="130"/>
      <c r="H7" s="130"/>
      <c r="I7" s="130">
        <v>2387973</v>
      </c>
      <c r="J7" s="130">
        <v>2513827</v>
      </c>
      <c r="K7" s="130">
        <v>2574313</v>
      </c>
      <c r="L7" s="130">
        <v>2630115</v>
      </c>
      <c r="M7" s="130">
        <v>2830023</v>
      </c>
      <c r="N7" s="130">
        <v>3194331</v>
      </c>
      <c r="O7" s="131">
        <v>3265526</v>
      </c>
    </row>
    <row r="8" spans="2:15">
      <c r="B8" s="129" t="s">
        <v>105</v>
      </c>
      <c r="C8" s="130"/>
      <c r="D8" s="130"/>
      <c r="E8" s="130"/>
      <c r="F8" s="130"/>
      <c r="G8" s="130"/>
      <c r="H8" s="130"/>
      <c r="I8" s="130"/>
      <c r="J8" s="130"/>
      <c r="K8" s="130">
        <v>2591965</v>
      </c>
      <c r="L8" s="130">
        <v>2686548</v>
      </c>
      <c r="M8" s="130">
        <v>2776223</v>
      </c>
      <c r="N8" s="130">
        <v>3065122</v>
      </c>
      <c r="O8" s="131">
        <v>3231395</v>
      </c>
    </row>
    <row r="9" spans="2:15">
      <c r="B9" s="129" t="s">
        <v>106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>
        <v>2618846</v>
      </c>
      <c r="N9" s="130">
        <v>2775499</v>
      </c>
      <c r="O9" s="131">
        <v>2818778</v>
      </c>
    </row>
    <row r="10" spans="2:15" ht="14" thickBot="1">
      <c r="B10" s="132" t="s">
        <v>107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4">
        <v>2967425</v>
      </c>
    </row>
  </sheetData>
  <pageMargins left="0.7" right="0.7" top="0.75" bottom="0.75" header="0.3" footer="0.3"/>
  <pageSetup paperSize="9" orientation="portrait"/>
  <ignoredErrors>
    <ignoredError sqref="B9" twoDigitTextYear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77"/>
  <sheetViews>
    <sheetView workbookViewId="0">
      <selection activeCell="G32" sqref="G32"/>
    </sheetView>
  </sheetViews>
  <sheetFormatPr baseColWidth="10" defaultColWidth="8.83203125" defaultRowHeight="13" x14ac:dyDescent="0"/>
  <cols>
    <col min="1" max="1" width="0.83203125" style="4" customWidth="1"/>
    <col min="2" max="2" width="45.5" style="4" customWidth="1"/>
    <col min="3" max="3" width="8.83203125" style="4"/>
    <col min="4" max="4" width="12.83203125" style="4" customWidth="1"/>
    <col min="5" max="16384" width="8.83203125" style="4"/>
  </cols>
  <sheetData>
    <row r="1" spans="2:4" ht="15">
      <c r="B1" s="7" t="s">
        <v>206</v>
      </c>
    </row>
    <row r="2" spans="2:4" ht="14" thickBot="1"/>
    <row r="3" spans="2:4" ht="26">
      <c r="B3" s="290" t="s">
        <v>306</v>
      </c>
      <c r="C3" s="235" t="s">
        <v>195</v>
      </c>
      <c r="D3" s="230" t="s">
        <v>196</v>
      </c>
    </row>
    <row r="4" spans="2:4">
      <c r="B4" s="233" t="s">
        <v>197</v>
      </c>
      <c r="C4" s="234">
        <v>77220</v>
      </c>
      <c r="D4" s="182">
        <v>112800</v>
      </c>
    </row>
    <row r="5" spans="2:4">
      <c r="B5" s="233" t="s">
        <v>198</v>
      </c>
      <c r="C5" s="234">
        <v>10260</v>
      </c>
      <c r="D5" s="182">
        <v>20700</v>
      </c>
    </row>
    <row r="6" spans="2:4">
      <c r="B6" s="233" t="s">
        <v>199</v>
      </c>
      <c r="C6" s="234">
        <v>23300</v>
      </c>
      <c r="D6" s="182">
        <v>30300</v>
      </c>
    </row>
    <row r="7" spans="2:4">
      <c r="B7" s="233" t="s">
        <v>200</v>
      </c>
      <c r="C7" s="234">
        <v>21060</v>
      </c>
      <c r="D7" s="182">
        <v>15000</v>
      </c>
    </row>
    <row r="8" spans="2:4">
      <c r="B8" s="233" t="s">
        <v>201</v>
      </c>
      <c r="C8" s="234">
        <v>26140</v>
      </c>
      <c r="D8" s="182">
        <v>27200</v>
      </c>
    </row>
    <row r="9" spans="2:4">
      <c r="B9" s="233" t="s">
        <v>202</v>
      </c>
      <c r="C9" s="234">
        <v>33590</v>
      </c>
      <c r="D9" s="182">
        <v>29900</v>
      </c>
    </row>
    <row r="10" spans="2:4">
      <c r="B10" s="229" t="s">
        <v>203</v>
      </c>
      <c r="C10" s="78">
        <v>10780</v>
      </c>
      <c r="D10" s="182">
        <v>14500</v>
      </c>
    </row>
    <row r="11" spans="2:4">
      <c r="B11" s="229" t="s">
        <v>204</v>
      </c>
      <c r="C11" s="78">
        <v>-23720</v>
      </c>
      <c r="D11" s="182">
        <v>-3800</v>
      </c>
    </row>
    <row r="12" spans="2:4" ht="14" thickBot="1">
      <c r="B12" s="231" t="s">
        <v>205</v>
      </c>
      <c r="C12" s="232">
        <v>178580</v>
      </c>
      <c r="D12" s="183">
        <v>246700</v>
      </c>
    </row>
    <row r="14" spans="2:4">
      <c r="B14" s="79"/>
    </row>
    <row r="77" ht="13.5" customHeight="1"/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1"/>
  <sheetViews>
    <sheetView workbookViewId="0">
      <selection activeCell="G20" sqref="G20"/>
    </sheetView>
  </sheetViews>
  <sheetFormatPr baseColWidth="10" defaultColWidth="8.83203125" defaultRowHeight="13" x14ac:dyDescent="0"/>
  <cols>
    <col min="1" max="1" width="0.83203125" style="1" customWidth="1"/>
    <col min="2" max="2" width="33.1640625" style="1" customWidth="1"/>
    <col min="3" max="3" width="18.83203125" style="1" customWidth="1"/>
    <col min="4" max="16384" width="8.83203125" style="1"/>
  </cols>
  <sheetData>
    <row r="1" spans="2:9" ht="15">
      <c r="B1" s="6" t="s">
        <v>125</v>
      </c>
    </row>
    <row r="2" spans="2:9" ht="14" thickBot="1"/>
    <row r="3" spans="2:9" ht="29.25" customHeight="1">
      <c r="B3" s="259" t="s">
        <v>0</v>
      </c>
      <c r="C3" s="35" t="s">
        <v>307</v>
      </c>
    </row>
    <row r="4" spans="2:9">
      <c r="B4" s="253" t="s">
        <v>109</v>
      </c>
      <c r="C4" s="254">
        <v>0.74</v>
      </c>
      <c r="D4" s="4"/>
      <c r="E4" s="4"/>
      <c r="F4" s="4"/>
      <c r="G4" s="4"/>
      <c r="H4" s="4"/>
      <c r="I4" s="4"/>
    </row>
    <row r="5" spans="2:9">
      <c r="B5" s="255" t="s">
        <v>110</v>
      </c>
      <c r="C5" s="256">
        <v>0.72</v>
      </c>
      <c r="D5" s="4"/>
      <c r="E5" s="4"/>
      <c r="F5" s="4"/>
      <c r="G5" s="4"/>
      <c r="H5" s="4"/>
      <c r="I5" s="4"/>
    </row>
    <row r="6" spans="2:9">
      <c r="B6" s="253" t="s">
        <v>111</v>
      </c>
      <c r="C6" s="254">
        <v>0.67</v>
      </c>
      <c r="D6" s="4"/>
      <c r="E6" s="4"/>
      <c r="F6" s="4"/>
      <c r="G6" s="4"/>
      <c r="H6" s="4"/>
      <c r="I6" s="4"/>
    </row>
    <row r="7" spans="2:9">
      <c r="B7" s="255" t="s">
        <v>112</v>
      </c>
      <c r="C7" s="256">
        <v>0.56999999999999995</v>
      </c>
      <c r="D7" s="4"/>
      <c r="E7" s="4"/>
      <c r="F7" s="4"/>
      <c r="G7" s="4"/>
      <c r="H7" s="4"/>
      <c r="I7" s="4"/>
    </row>
    <row r="8" spans="2:9">
      <c r="B8" s="253" t="s">
        <v>113</v>
      </c>
      <c r="C8" s="254">
        <v>0.55000000000000004</v>
      </c>
      <c r="F8" s="4"/>
      <c r="G8" s="4"/>
      <c r="H8" s="4"/>
    </row>
    <row r="9" spans="2:9">
      <c r="B9" s="255" t="s">
        <v>114</v>
      </c>
      <c r="C9" s="256">
        <v>0.49</v>
      </c>
      <c r="F9" s="4"/>
      <c r="G9" s="4"/>
      <c r="H9" s="4"/>
    </row>
    <row r="10" spans="2:9">
      <c r="B10" s="253" t="s">
        <v>115</v>
      </c>
      <c r="C10" s="254">
        <v>0.48</v>
      </c>
    </row>
    <row r="11" spans="2:9">
      <c r="B11" s="255" t="s">
        <v>116</v>
      </c>
      <c r="C11" s="256">
        <v>0.38</v>
      </c>
    </row>
    <row r="12" spans="2:9">
      <c r="B12" s="253" t="s">
        <v>117</v>
      </c>
      <c r="C12" s="254">
        <v>0.35</v>
      </c>
    </row>
    <row r="13" spans="2:9">
      <c r="B13" s="255" t="s">
        <v>118</v>
      </c>
      <c r="C13" s="256">
        <v>0.33</v>
      </c>
    </row>
    <row r="14" spans="2:9">
      <c r="B14" s="253" t="s">
        <v>119</v>
      </c>
      <c r="C14" s="254">
        <v>0.32</v>
      </c>
    </row>
    <row r="15" spans="2:9">
      <c r="B15" s="255" t="s">
        <v>120</v>
      </c>
      <c r="C15" s="256">
        <v>0.28999999999999998</v>
      </c>
    </row>
    <row r="16" spans="2:9">
      <c r="B16" s="253" t="s">
        <v>121</v>
      </c>
      <c r="C16" s="254">
        <v>0.24</v>
      </c>
    </row>
    <row r="17" spans="2:3">
      <c r="B17" s="255" t="s">
        <v>122</v>
      </c>
      <c r="C17" s="256">
        <v>0.24</v>
      </c>
    </row>
    <row r="18" spans="2:3">
      <c r="B18" s="253" t="s">
        <v>123</v>
      </c>
      <c r="C18" s="254">
        <v>0.19</v>
      </c>
    </row>
    <row r="19" spans="2:3" ht="14" thickBot="1">
      <c r="B19" s="257" t="s">
        <v>124</v>
      </c>
      <c r="C19" s="258">
        <v>0.14000000000000001</v>
      </c>
    </row>
    <row r="21" spans="2:3">
      <c r="B21" s="80"/>
    </row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4"/>
  <sheetViews>
    <sheetView workbookViewId="0">
      <selection activeCell="O42" sqref="O42"/>
    </sheetView>
  </sheetViews>
  <sheetFormatPr baseColWidth="10" defaultColWidth="8.83203125" defaultRowHeight="13" x14ac:dyDescent="0"/>
  <cols>
    <col min="1" max="1" width="0.83203125" style="1" customWidth="1"/>
    <col min="2" max="2" width="11.6640625" style="1" customWidth="1"/>
    <col min="3" max="3" width="13.1640625" style="1" customWidth="1"/>
    <col min="4" max="5" width="12.83203125" style="1" customWidth="1"/>
    <col min="6" max="8" width="8.83203125" style="1"/>
    <col min="9" max="9" width="10.1640625" style="1" bestFit="1" customWidth="1"/>
    <col min="10" max="14" width="8.83203125" style="1"/>
    <col min="15" max="15" width="13" style="1" customWidth="1"/>
    <col min="16" max="16384" width="8.83203125" style="1"/>
  </cols>
  <sheetData>
    <row r="1" spans="2:15" ht="15">
      <c r="B1" s="6" t="s">
        <v>308</v>
      </c>
      <c r="I1" s="6" t="s">
        <v>281</v>
      </c>
    </row>
    <row r="2" spans="2:15" ht="14" thickBot="1"/>
    <row r="3" spans="2:15" ht="42" customHeight="1">
      <c r="B3" s="263"/>
      <c r="C3" s="140" t="s">
        <v>257</v>
      </c>
      <c r="D3" s="140" t="s">
        <v>258</v>
      </c>
      <c r="E3" s="262" t="s">
        <v>259</v>
      </c>
      <c r="I3" s="8" t="s">
        <v>5</v>
      </c>
      <c r="J3" s="12" t="s">
        <v>7</v>
      </c>
      <c r="K3" s="12" t="s">
        <v>87</v>
      </c>
      <c r="L3" s="12" t="s">
        <v>8</v>
      </c>
      <c r="M3" s="12" t="s">
        <v>9</v>
      </c>
      <c r="N3" s="12" t="s">
        <v>88</v>
      </c>
      <c r="O3" s="180" t="s">
        <v>260</v>
      </c>
    </row>
    <row r="4" spans="2:15">
      <c r="B4" s="293">
        <v>32933</v>
      </c>
      <c r="C4" s="157">
        <v>241594</v>
      </c>
      <c r="D4" s="157">
        <v>207921.46666666667</v>
      </c>
      <c r="E4" s="261"/>
      <c r="F4" s="4"/>
      <c r="G4" s="4"/>
      <c r="H4" s="4"/>
      <c r="I4" s="229">
        <v>33208</v>
      </c>
      <c r="J4" s="15">
        <v>41188</v>
      </c>
      <c r="K4" s="15">
        <v>32237</v>
      </c>
      <c r="L4" s="15">
        <v>35245</v>
      </c>
      <c r="M4" s="15">
        <v>11436</v>
      </c>
      <c r="N4" s="15">
        <v>20311</v>
      </c>
      <c r="O4" s="74">
        <v>6850</v>
      </c>
    </row>
    <row r="5" spans="2:15">
      <c r="B5" s="293">
        <v>33025</v>
      </c>
      <c r="C5" s="157">
        <v>250712</v>
      </c>
      <c r="D5" s="157">
        <v>207921.46666666667</v>
      </c>
      <c r="E5" s="261"/>
      <c r="F5" s="4"/>
      <c r="G5" s="4"/>
      <c r="H5" s="4"/>
      <c r="I5" s="229">
        <v>33573</v>
      </c>
      <c r="J5" s="15">
        <v>39210</v>
      </c>
      <c r="K5" s="15">
        <v>24432</v>
      </c>
      <c r="L5" s="15">
        <v>34079</v>
      </c>
      <c r="M5" s="15">
        <v>11632</v>
      </c>
      <c r="N5" s="15">
        <v>14722</v>
      </c>
      <c r="O5" s="74">
        <v>6635</v>
      </c>
    </row>
    <row r="6" spans="2:15">
      <c r="B6" s="293">
        <v>33117</v>
      </c>
      <c r="C6" s="157">
        <v>249094</v>
      </c>
      <c r="D6" s="157">
        <v>207921.46666666667</v>
      </c>
      <c r="E6" s="261"/>
      <c r="F6" s="4"/>
      <c r="G6" s="4"/>
      <c r="H6" s="4"/>
      <c r="I6" s="229">
        <v>33939</v>
      </c>
      <c r="J6" s="15">
        <v>42657</v>
      </c>
      <c r="K6" s="15">
        <v>26502</v>
      </c>
      <c r="L6" s="15">
        <v>40166</v>
      </c>
      <c r="M6" s="15">
        <v>10580</v>
      </c>
      <c r="N6" s="15">
        <v>16880</v>
      </c>
      <c r="O6" s="74">
        <v>9314</v>
      </c>
    </row>
    <row r="7" spans="2:15">
      <c r="B7" s="293">
        <v>33208</v>
      </c>
      <c r="C7" s="157">
        <v>233045</v>
      </c>
      <c r="D7" s="157">
        <v>207921.46666666667</v>
      </c>
      <c r="E7" s="261"/>
      <c r="F7" s="4"/>
      <c r="G7" s="4"/>
      <c r="H7" s="4"/>
      <c r="I7" s="229">
        <v>34304</v>
      </c>
      <c r="J7" s="15">
        <v>45950</v>
      </c>
      <c r="K7" s="15">
        <v>30112</v>
      </c>
      <c r="L7" s="15">
        <v>49222</v>
      </c>
      <c r="M7" s="15">
        <v>11545</v>
      </c>
      <c r="N7" s="15">
        <v>21456</v>
      </c>
      <c r="O7" s="74">
        <v>9372</v>
      </c>
    </row>
    <row r="8" spans="2:15">
      <c r="B8" s="293">
        <v>33298</v>
      </c>
      <c r="C8" s="157">
        <v>231788</v>
      </c>
      <c r="D8" s="157">
        <v>207921.46666666667</v>
      </c>
      <c r="E8" s="261"/>
      <c r="F8" s="4"/>
      <c r="G8" s="4"/>
      <c r="H8" s="4"/>
      <c r="I8" s="229">
        <v>34669</v>
      </c>
      <c r="J8" s="15">
        <v>47400</v>
      </c>
      <c r="K8" s="15">
        <v>31602</v>
      </c>
      <c r="L8" s="15">
        <v>49744</v>
      </c>
      <c r="M8" s="15">
        <v>11872</v>
      </c>
      <c r="N8" s="15">
        <v>23329</v>
      </c>
      <c r="O8" s="74">
        <v>9207</v>
      </c>
    </row>
    <row r="9" spans="2:15">
      <c r="B9" s="293">
        <v>33390</v>
      </c>
      <c r="C9" s="157">
        <v>218908</v>
      </c>
      <c r="D9" s="157">
        <v>207921.46666666667</v>
      </c>
      <c r="E9" s="261"/>
      <c r="F9" s="4"/>
      <c r="G9" s="4"/>
      <c r="H9" s="4"/>
      <c r="I9" s="229">
        <v>35034</v>
      </c>
      <c r="J9" s="15">
        <v>49132</v>
      </c>
      <c r="K9" s="15">
        <v>29158</v>
      </c>
      <c r="L9" s="15">
        <v>41835</v>
      </c>
      <c r="M9" s="15">
        <v>8678</v>
      </c>
      <c r="N9" s="15">
        <v>22142</v>
      </c>
      <c r="O9" s="74">
        <v>7203</v>
      </c>
    </row>
    <row r="10" spans="2:15">
      <c r="B10" s="293">
        <v>33482</v>
      </c>
      <c r="C10" s="157">
        <v>217727</v>
      </c>
      <c r="D10" s="157">
        <v>207921.46666666667</v>
      </c>
      <c r="E10" s="261"/>
      <c r="I10" s="229">
        <v>35400</v>
      </c>
      <c r="J10" s="15">
        <v>42939</v>
      </c>
      <c r="K10" s="15">
        <v>22803</v>
      </c>
      <c r="L10" s="15">
        <v>31203</v>
      </c>
      <c r="M10" s="15">
        <v>5510</v>
      </c>
      <c r="N10" s="15">
        <v>14942</v>
      </c>
      <c r="O10" s="74">
        <v>6218</v>
      </c>
    </row>
    <row r="11" spans="2:15">
      <c r="B11" s="293">
        <v>33573</v>
      </c>
      <c r="C11" s="157">
        <v>209213</v>
      </c>
      <c r="D11" s="157">
        <v>207921.46666666667</v>
      </c>
      <c r="E11" s="261"/>
      <c r="I11" s="229">
        <v>35765</v>
      </c>
      <c r="J11" s="15">
        <v>41987</v>
      </c>
      <c r="K11" s="15">
        <v>27434</v>
      </c>
      <c r="L11" s="15">
        <v>32686</v>
      </c>
      <c r="M11" s="15">
        <v>6185</v>
      </c>
      <c r="N11" s="15">
        <v>15145</v>
      </c>
      <c r="O11" s="74">
        <v>5825</v>
      </c>
    </row>
    <row r="12" spans="2:15">
      <c r="B12" s="293">
        <v>33664</v>
      </c>
      <c r="C12" s="157">
        <v>203863</v>
      </c>
      <c r="D12" s="157">
        <v>207921.46666666667</v>
      </c>
      <c r="E12" s="261"/>
      <c r="I12" s="229">
        <v>36130</v>
      </c>
      <c r="J12" s="15">
        <v>44645</v>
      </c>
      <c r="K12" s="15">
        <v>33277</v>
      </c>
      <c r="L12" s="15">
        <v>35028</v>
      </c>
      <c r="M12" s="15">
        <v>6627</v>
      </c>
      <c r="N12" s="15">
        <v>16682</v>
      </c>
      <c r="O12" s="74">
        <v>5227</v>
      </c>
    </row>
    <row r="13" spans="2:15">
      <c r="B13" s="293">
        <v>33756</v>
      </c>
      <c r="C13" s="157">
        <v>194599</v>
      </c>
      <c r="D13" s="157">
        <v>207921.46666666667</v>
      </c>
      <c r="E13" s="261"/>
      <c r="I13" s="229">
        <v>36495</v>
      </c>
      <c r="J13" s="15">
        <v>47972</v>
      </c>
      <c r="K13" s="15">
        <v>36511</v>
      </c>
      <c r="L13" s="15">
        <v>28406</v>
      </c>
      <c r="M13" s="15">
        <v>7214</v>
      </c>
      <c r="N13" s="15">
        <v>17988</v>
      </c>
      <c r="O13" s="74">
        <v>5539</v>
      </c>
    </row>
    <row r="14" spans="2:15">
      <c r="B14" s="293">
        <v>33848</v>
      </c>
      <c r="C14" s="157">
        <v>184444</v>
      </c>
      <c r="D14" s="157">
        <v>207921.46666666667</v>
      </c>
      <c r="E14" s="261"/>
      <c r="I14" s="229">
        <v>36861</v>
      </c>
      <c r="J14" s="15">
        <v>53543</v>
      </c>
      <c r="K14" s="15">
        <v>42449</v>
      </c>
      <c r="L14" s="15">
        <v>32504</v>
      </c>
      <c r="M14" s="15">
        <v>8382</v>
      </c>
      <c r="N14" s="15">
        <v>20532</v>
      </c>
      <c r="O14" s="74">
        <v>5257</v>
      </c>
    </row>
    <row r="15" spans="2:15">
      <c r="B15" s="293">
        <v>33939</v>
      </c>
      <c r="C15" s="157">
        <v>178152</v>
      </c>
      <c r="D15" s="157">
        <v>207921.46666666667</v>
      </c>
      <c r="E15" s="261"/>
      <c r="I15" s="229">
        <v>37226</v>
      </c>
      <c r="J15" s="15">
        <v>34252</v>
      </c>
      <c r="K15" s="15">
        <v>37021</v>
      </c>
      <c r="L15" s="15">
        <v>26947</v>
      </c>
      <c r="M15" s="15">
        <v>7019</v>
      </c>
      <c r="N15" s="15">
        <v>16325</v>
      </c>
      <c r="O15" s="74">
        <v>4134</v>
      </c>
    </row>
    <row r="16" spans="2:15">
      <c r="B16" s="293">
        <v>34029</v>
      </c>
      <c r="C16" s="157">
        <v>168265</v>
      </c>
      <c r="D16" s="157">
        <v>207921.46666666667</v>
      </c>
      <c r="E16" s="261"/>
      <c r="I16" s="229">
        <v>37591</v>
      </c>
      <c r="J16" s="15">
        <v>40986</v>
      </c>
      <c r="K16" s="15">
        <v>43094</v>
      </c>
      <c r="L16" s="15">
        <v>32034</v>
      </c>
      <c r="M16" s="15">
        <v>8743</v>
      </c>
      <c r="N16" s="15">
        <v>18416</v>
      </c>
      <c r="O16" s="74">
        <v>4725</v>
      </c>
    </row>
    <row r="17" spans="2:17">
      <c r="B17" s="293">
        <v>34121</v>
      </c>
      <c r="C17" s="157">
        <v>156173</v>
      </c>
      <c r="D17" s="157">
        <v>207921.46666666667</v>
      </c>
      <c r="E17" s="261"/>
      <c r="I17" s="229">
        <v>37956</v>
      </c>
      <c r="J17" s="15">
        <v>43065</v>
      </c>
      <c r="K17" s="15">
        <v>42855</v>
      </c>
      <c r="L17" s="15">
        <v>37712</v>
      </c>
      <c r="M17" s="15">
        <v>9312</v>
      </c>
      <c r="N17" s="15">
        <v>18321</v>
      </c>
      <c r="O17" s="74">
        <v>5802</v>
      </c>
    </row>
    <row r="18" spans="2:17">
      <c r="B18" s="293">
        <v>34213</v>
      </c>
      <c r="C18" s="157">
        <v>160410</v>
      </c>
      <c r="D18" s="157">
        <v>207921.46666666667</v>
      </c>
      <c r="E18" s="261"/>
      <c r="I18" s="229">
        <v>38322</v>
      </c>
      <c r="J18" s="15">
        <v>46943</v>
      </c>
      <c r="K18" s="15">
        <v>43237</v>
      </c>
      <c r="L18" s="15">
        <v>38688</v>
      </c>
      <c r="M18" s="15">
        <v>10533</v>
      </c>
      <c r="N18" s="15">
        <v>18765</v>
      </c>
      <c r="O18" s="74">
        <v>5737</v>
      </c>
    </row>
    <row r="19" spans="2:17">
      <c r="B19" s="293">
        <v>34304</v>
      </c>
      <c r="C19" s="157">
        <v>161957</v>
      </c>
      <c r="D19" s="157">
        <v>207921.46666666667</v>
      </c>
      <c r="E19" s="261"/>
      <c r="I19" s="229">
        <v>38687</v>
      </c>
      <c r="J19" s="15">
        <v>43246</v>
      </c>
      <c r="K19" s="15">
        <v>44045</v>
      </c>
      <c r="L19" s="15">
        <v>39778</v>
      </c>
      <c r="M19" s="15">
        <v>10943</v>
      </c>
      <c r="N19" s="15">
        <v>20876</v>
      </c>
      <c r="O19" s="74">
        <v>6202</v>
      </c>
    </row>
    <row r="20" spans="2:17">
      <c r="B20" s="293">
        <v>34394</v>
      </c>
      <c r="C20" s="157">
        <v>162526</v>
      </c>
      <c r="D20" s="157">
        <v>207921.46666666667</v>
      </c>
      <c r="E20" s="261"/>
      <c r="I20" s="229">
        <v>39052</v>
      </c>
      <c r="J20" s="15">
        <v>31151</v>
      </c>
      <c r="K20" s="15">
        <v>38604</v>
      </c>
      <c r="L20" s="15">
        <v>37607</v>
      </c>
      <c r="M20" s="15">
        <v>10530</v>
      </c>
      <c r="N20" s="15">
        <v>23210</v>
      </c>
      <c r="O20" s="74">
        <v>5880</v>
      </c>
    </row>
    <row r="21" spans="2:17">
      <c r="B21" s="293">
        <v>34486</v>
      </c>
      <c r="C21" s="157">
        <v>170660</v>
      </c>
      <c r="D21" s="157">
        <v>207921.46666666667</v>
      </c>
      <c r="E21" s="261"/>
      <c r="I21" s="229">
        <v>39417</v>
      </c>
      <c r="J21" s="15">
        <v>29527</v>
      </c>
      <c r="K21" s="15">
        <v>39950</v>
      </c>
      <c r="L21" s="15">
        <v>40337</v>
      </c>
      <c r="M21" s="15">
        <v>10762</v>
      </c>
      <c r="N21" s="15">
        <v>25674</v>
      </c>
      <c r="O21" s="74">
        <v>6743</v>
      </c>
    </row>
    <row r="22" spans="2:17">
      <c r="B22" s="293">
        <v>34578</v>
      </c>
      <c r="C22" s="157">
        <v>175544</v>
      </c>
      <c r="D22" s="157">
        <v>207921.46666666667</v>
      </c>
      <c r="E22" s="261"/>
      <c r="I22" s="229">
        <v>39783</v>
      </c>
      <c r="J22" s="15">
        <v>27448</v>
      </c>
      <c r="K22" s="15">
        <v>37502</v>
      </c>
      <c r="L22" s="15">
        <v>41727</v>
      </c>
      <c r="M22" s="15">
        <v>11422</v>
      </c>
      <c r="N22" s="15">
        <v>22040</v>
      </c>
      <c r="O22" s="74">
        <v>5575</v>
      </c>
    </row>
    <row r="23" spans="2:17">
      <c r="B23" s="293">
        <v>34669</v>
      </c>
      <c r="C23" s="157">
        <v>174343</v>
      </c>
      <c r="D23" s="157">
        <v>207921.46666666667</v>
      </c>
      <c r="E23" s="261"/>
      <c r="I23" s="229">
        <v>40148</v>
      </c>
      <c r="J23" s="15">
        <v>27940</v>
      </c>
      <c r="K23" s="15">
        <v>44183</v>
      </c>
      <c r="L23" s="15">
        <v>34276</v>
      </c>
      <c r="M23" s="15">
        <v>11739</v>
      </c>
      <c r="N23" s="15">
        <v>22423</v>
      </c>
      <c r="O23" s="74">
        <v>7566</v>
      </c>
    </row>
    <row r="24" spans="2:17">
      <c r="B24" s="293">
        <v>34759</v>
      </c>
      <c r="C24" s="157">
        <v>179472</v>
      </c>
      <c r="D24" s="157">
        <v>207921.46666666667</v>
      </c>
      <c r="E24" s="261"/>
      <c r="I24" s="229">
        <v>40513</v>
      </c>
      <c r="J24" s="15">
        <v>28566</v>
      </c>
      <c r="K24" s="15">
        <v>50640</v>
      </c>
      <c r="L24" s="15">
        <v>34418</v>
      </c>
      <c r="M24" s="15">
        <v>12213</v>
      </c>
      <c r="N24" s="15">
        <v>22621</v>
      </c>
      <c r="O24" s="74">
        <v>7859</v>
      </c>
    </row>
    <row r="25" spans="2:17">
      <c r="B25" s="293">
        <v>34851</v>
      </c>
      <c r="C25" s="157">
        <v>199414</v>
      </c>
      <c r="D25" s="157">
        <v>207921.46666666667</v>
      </c>
      <c r="E25" s="261"/>
      <c r="I25" s="229">
        <v>40878</v>
      </c>
      <c r="J25" s="15">
        <v>31769</v>
      </c>
      <c r="K25" s="15">
        <v>50604</v>
      </c>
      <c r="L25" s="15">
        <v>30137</v>
      </c>
      <c r="M25" s="15">
        <v>11480</v>
      </c>
      <c r="N25" s="15">
        <v>22773</v>
      </c>
      <c r="O25" s="74">
        <v>8632</v>
      </c>
    </row>
    <row r="26" spans="2:17">
      <c r="B26" s="293">
        <v>34943</v>
      </c>
      <c r="C26" s="157">
        <v>202919</v>
      </c>
      <c r="D26" s="157">
        <v>207921.46666666667</v>
      </c>
      <c r="E26" s="261"/>
      <c r="I26" s="229">
        <v>41244</v>
      </c>
      <c r="J26" s="15">
        <v>29843</v>
      </c>
      <c r="K26" s="15">
        <v>50253</v>
      </c>
      <c r="L26" s="15">
        <v>28298</v>
      </c>
      <c r="M26" s="15">
        <v>9215</v>
      </c>
      <c r="N26" s="15">
        <v>19761</v>
      </c>
      <c r="O26" s="74">
        <v>8212</v>
      </c>
    </row>
    <row r="27" spans="2:17">
      <c r="B27" s="293">
        <v>35034</v>
      </c>
      <c r="C27" s="157">
        <v>226183</v>
      </c>
      <c r="D27" s="157">
        <v>207921.46666666667</v>
      </c>
      <c r="E27" s="261"/>
      <c r="I27" s="229">
        <v>41609</v>
      </c>
      <c r="J27" s="15">
        <v>36165</v>
      </c>
      <c r="K27" s="15">
        <v>50080</v>
      </c>
      <c r="L27" s="15">
        <v>28759</v>
      </c>
      <c r="M27" s="15">
        <v>8610</v>
      </c>
      <c r="N27" s="15">
        <v>21361</v>
      </c>
      <c r="O27" s="74">
        <v>8675</v>
      </c>
    </row>
    <row r="28" spans="2:17">
      <c r="B28" s="293">
        <v>35125</v>
      </c>
      <c r="C28" s="157">
        <v>224436</v>
      </c>
      <c r="D28" s="157">
        <v>207921.46666666667</v>
      </c>
      <c r="E28" s="261"/>
      <c r="I28" s="229">
        <v>41974</v>
      </c>
      <c r="J28" s="15">
        <v>43929</v>
      </c>
      <c r="K28" s="15">
        <v>53468</v>
      </c>
      <c r="L28" s="15">
        <v>33306</v>
      </c>
      <c r="M28" s="15">
        <v>10359</v>
      </c>
      <c r="N28" s="15">
        <v>26517</v>
      </c>
      <c r="O28" s="74">
        <v>9382</v>
      </c>
    </row>
    <row r="29" spans="2:17">
      <c r="B29" s="293">
        <v>35217</v>
      </c>
      <c r="C29" s="157">
        <v>219885</v>
      </c>
      <c r="D29" s="157">
        <v>207921.46666666667</v>
      </c>
      <c r="E29" s="261"/>
      <c r="I29" s="229">
        <v>42339</v>
      </c>
      <c r="J29" s="15">
        <v>48034</v>
      </c>
      <c r="K29" s="15">
        <v>57631</v>
      </c>
      <c r="L29" s="15">
        <v>40044</v>
      </c>
      <c r="M29" s="15">
        <v>10965</v>
      </c>
      <c r="N29" s="15">
        <v>32028</v>
      </c>
      <c r="O29" s="74">
        <v>8648</v>
      </c>
    </row>
    <row r="30" spans="2:17" ht="14" thickBot="1">
      <c r="B30" s="293">
        <v>35309</v>
      </c>
      <c r="C30" s="157">
        <v>219147</v>
      </c>
      <c r="D30" s="157">
        <v>207921.46666666667</v>
      </c>
      <c r="E30" s="261"/>
      <c r="I30" s="241">
        <v>42705</v>
      </c>
      <c r="J30" s="61">
        <v>59992</v>
      </c>
      <c r="K30" s="61">
        <v>60572</v>
      </c>
      <c r="L30" s="61">
        <v>45243</v>
      </c>
      <c r="M30" s="61">
        <v>9918</v>
      </c>
      <c r="N30" s="61">
        <v>28517</v>
      </c>
      <c r="O30" s="62">
        <v>7572</v>
      </c>
    </row>
    <row r="31" spans="2:17">
      <c r="B31" s="293">
        <v>35400</v>
      </c>
      <c r="C31" s="157">
        <v>210463</v>
      </c>
      <c r="D31" s="157">
        <v>207921.46666666667</v>
      </c>
      <c r="E31" s="261"/>
      <c r="H31" s="291"/>
      <c r="I31" s="292"/>
      <c r="J31" s="291"/>
      <c r="K31" s="291"/>
      <c r="L31" s="291"/>
      <c r="M31" s="291"/>
      <c r="N31" s="291"/>
      <c r="O31" s="291"/>
      <c r="P31" s="291"/>
      <c r="Q31" s="291"/>
    </row>
    <row r="32" spans="2:17">
      <c r="B32" s="293">
        <v>35490</v>
      </c>
      <c r="C32" s="157">
        <v>212724</v>
      </c>
      <c r="D32" s="157">
        <v>207921.46666666667</v>
      </c>
      <c r="E32" s="261"/>
      <c r="H32" s="291"/>
      <c r="I32" s="292"/>
      <c r="J32" s="291"/>
      <c r="K32" s="291"/>
      <c r="L32" s="291"/>
      <c r="M32" s="291"/>
      <c r="N32" s="291"/>
      <c r="O32" s="291"/>
      <c r="P32" s="291"/>
      <c r="Q32" s="291"/>
    </row>
    <row r="33" spans="2:17">
      <c r="B33" s="293">
        <v>35582</v>
      </c>
      <c r="C33" s="157">
        <v>198270</v>
      </c>
      <c r="D33" s="157">
        <v>207921.46666666667</v>
      </c>
      <c r="E33" s="261"/>
      <c r="H33" s="291"/>
      <c r="I33" s="292"/>
      <c r="J33" s="291"/>
      <c r="K33" s="291"/>
      <c r="L33" s="291"/>
      <c r="M33" s="291"/>
      <c r="N33" s="291"/>
      <c r="O33" s="291"/>
      <c r="P33" s="291"/>
      <c r="Q33" s="291"/>
    </row>
    <row r="34" spans="2:17">
      <c r="B34" s="293">
        <v>35674</v>
      </c>
      <c r="C34" s="157">
        <v>187395</v>
      </c>
      <c r="D34" s="157">
        <v>207921.46666666667</v>
      </c>
      <c r="E34" s="261"/>
      <c r="H34" s="291"/>
      <c r="I34" s="292"/>
      <c r="J34" s="291"/>
      <c r="K34" s="291"/>
      <c r="L34" s="291"/>
      <c r="M34" s="291"/>
      <c r="N34" s="291"/>
      <c r="O34" s="291"/>
      <c r="P34" s="291"/>
      <c r="Q34" s="291"/>
    </row>
    <row r="35" spans="2:17" ht="14">
      <c r="B35" s="293">
        <v>35765</v>
      </c>
      <c r="C35" s="157">
        <v>179925</v>
      </c>
      <c r="D35" s="157">
        <v>207921.46666666667</v>
      </c>
      <c r="E35" s="261"/>
      <c r="H35" s="291"/>
      <c r="I35" s="292"/>
      <c r="J35" s="291"/>
      <c r="K35" s="291"/>
      <c r="L35" s="291"/>
      <c r="M35" s="294"/>
      <c r="N35" s="294"/>
      <c r="O35" s="294"/>
      <c r="P35" s="291"/>
      <c r="Q35" s="291"/>
    </row>
    <row r="36" spans="2:17" ht="14">
      <c r="B36" s="293">
        <v>35855</v>
      </c>
      <c r="C36" s="157">
        <v>183706</v>
      </c>
      <c r="D36" s="157">
        <v>207921.46666666667</v>
      </c>
      <c r="E36" s="261"/>
      <c r="H36" s="291"/>
      <c r="I36" s="292"/>
      <c r="J36" s="291"/>
      <c r="K36" s="291"/>
      <c r="L36" s="291"/>
      <c r="M36" s="294"/>
      <c r="N36" s="294"/>
      <c r="O36" s="294"/>
      <c r="P36" s="291"/>
      <c r="Q36" s="291"/>
    </row>
    <row r="37" spans="2:17" ht="14">
      <c r="B37" s="293">
        <v>35947</v>
      </c>
      <c r="C37" s="157">
        <v>184547</v>
      </c>
      <c r="D37" s="157">
        <v>207921.46666666667</v>
      </c>
      <c r="E37" s="261"/>
      <c r="H37" s="291"/>
      <c r="I37" s="292"/>
      <c r="J37" s="291"/>
      <c r="K37" s="291"/>
      <c r="L37" s="291"/>
      <c r="M37" s="294"/>
      <c r="N37" s="294"/>
      <c r="O37" s="294"/>
      <c r="P37" s="291"/>
      <c r="Q37" s="291"/>
    </row>
    <row r="38" spans="2:17" ht="14">
      <c r="B38" s="293">
        <v>36039</v>
      </c>
      <c r="C38" s="157">
        <v>189663</v>
      </c>
      <c r="D38" s="157">
        <v>207921.46666666667</v>
      </c>
      <c r="E38" s="261"/>
      <c r="H38" s="291"/>
      <c r="I38" s="292"/>
      <c r="J38" s="291"/>
      <c r="K38" s="291"/>
      <c r="L38" s="291"/>
      <c r="M38" s="294"/>
      <c r="N38" s="294"/>
      <c r="O38" s="294"/>
      <c r="P38" s="291"/>
      <c r="Q38" s="291"/>
    </row>
    <row r="39" spans="2:17" ht="14">
      <c r="B39" s="293">
        <v>36130</v>
      </c>
      <c r="C39" s="157">
        <v>195616</v>
      </c>
      <c r="D39" s="157">
        <v>207921.46666666667</v>
      </c>
      <c r="E39" s="261"/>
      <c r="H39" s="291"/>
      <c r="I39" s="292"/>
      <c r="J39" s="291"/>
      <c r="K39" s="291"/>
      <c r="L39" s="291"/>
      <c r="M39" s="294"/>
      <c r="N39" s="294"/>
      <c r="O39" s="294"/>
      <c r="P39" s="291"/>
      <c r="Q39" s="291"/>
    </row>
    <row r="40" spans="2:17" ht="14">
      <c r="B40" s="293">
        <v>36220</v>
      </c>
      <c r="C40" s="157">
        <v>198109</v>
      </c>
      <c r="D40" s="157">
        <v>207921.46666666667</v>
      </c>
      <c r="E40" s="261"/>
      <c r="H40" s="291"/>
      <c r="I40" s="292"/>
      <c r="J40" s="291"/>
      <c r="K40" s="291"/>
      <c r="L40" s="291"/>
      <c r="M40" s="294"/>
      <c r="N40" s="294"/>
      <c r="O40" s="294"/>
      <c r="P40" s="291"/>
      <c r="Q40" s="291"/>
    </row>
    <row r="41" spans="2:17" ht="14">
      <c r="B41" s="293">
        <v>36312</v>
      </c>
      <c r="C41" s="157">
        <v>204680</v>
      </c>
      <c r="D41" s="157">
        <v>207921.46666666667</v>
      </c>
      <c r="E41" s="261"/>
      <c r="H41" s="291"/>
      <c r="I41" s="292"/>
      <c r="J41" s="291"/>
      <c r="K41" s="291"/>
      <c r="L41" s="291"/>
      <c r="M41" s="294"/>
      <c r="N41" s="294"/>
      <c r="O41" s="294"/>
      <c r="P41" s="291"/>
      <c r="Q41" s="291"/>
    </row>
    <row r="42" spans="2:17" ht="14">
      <c r="B42" s="293">
        <v>36404</v>
      </c>
      <c r="C42" s="157">
        <v>209299</v>
      </c>
      <c r="D42" s="157">
        <v>207921.46666666667</v>
      </c>
      <c r="E42" s="261"/>
      <c r="H42" s="291"/>
      <c r="I42" s="292"/>
      <c r="J42" s="291"/>
      <c r="K42" s="291"/>
      <c r="L42" s="291"/>
      <c r="M42" s="294"/>
      <c r="N42" s="294"/>
      <c r="O42" s="294"/>
      <c r="P42" s="291"/>
      <c r="Q42" s="291"/>
    </row>
    <row r="43" spans="2:17" ht="14">
      <c r="B43" s="293">
        <v>36495</v>
      </c>
      <c r="C43" s="157">
        <v>213590</v>
      </c>
      <c r="D43" s="157">
        <v>207921.46666666667</v>
      </c>
      <c r="E43" s="261"/>
      <c r="H43" s="291"/>
      <c r="I43" s="292"/>
      <c r="J43" s="291"/>
      <c r="K43" s="291"/>
      <c r="L43" s="291"/>
      <c r="M43" s="294"/>
      <c r="N43" s="294"/>
      <c r="O43" s="294"/>
      <c r="P43" s="291"/>
      <c r="Q43" s="291"/>
    </row>
    <row r="44" spans="2:17" ht="14">
      <c r="B44" s="293">
        <v>36586</v>
      </c>
      <c r="C44" s="157">
        <v>216186</v>
      </c>
      <c r="D44" s="157">
        <v>207921.46666666667</v>
      </c>
      <c r="E44" s="261"/>
      <c r="H44" s="291"/>
      <c r="I44" s="292"/>
      <c r="J44" s="291"/>
      <c r="K44" s="291"/>
      <c r="L44" s="291"/>
      <c r="M44" s="294"/>
      <c r="N44" s="294"/>
      <c r="O44" s="294"/>
      <c r="P44" s="291"/>
      <c r="Q44" s="291"/>
    </row>
    <row r="45" spans="2:17" ht="14">
      <c r="B45" s="293">
        <v>36678</v>
      </c>
      <c r="C45" s="157">
        <v>216538</v>
      </c>
      <c r="D45" s="157">
        <v>207921.46666666667</v>
      </c>
      <c r="E45" s="261"/>
      <c r="H45" s="291"/>
      <c r="I45" s="292"/>
      <c r="J45" s="291"/>
      <c r="K45" s="291"/>
      <c r="L45" s="291"/>
      <c r="M45" s="294"/>
      <c r="N45" s="294"/>
      <c r="O45" s="294"/>
      <c r="P45" s="291"/>
      <c r="Q45" s="291"/>
    </row>
    <row r="46" spans="2:17" ht="14">
      <c r="B46" s="293">
        <v>36770</v>
      </c>
      <c r="C46" s="157">
        <v>218360</v>
      </c>
      <c r="D46" s="157">
        <v>207921.46666666667</v>
      </c>
      <c r="E46" s="261"/>
      <c r="H46" s="291"/>
      <c r="I46" s="292"/>
      <c r="J46" s="291"/>
      <c r="K46" s="291"/>
      <c r="L46" s="291"/>
      <c r="M46" s="294"/>
      <c r="N46" s="294"/>
      <c r="O46" s="294"/>
      <c r="P46" s="291"/>
      <c r="Q46" s="291"/>
    </row>
    <row r="47" spans="2:17" ht="14">
      <c r="B47" s="293">
        <v>36861</v>
      </c>
      <c r="C47" s="157">
        <v>221826</v>
      </c>
      <c r="D47" s="157">
        <v>207921.46666666667</v>
      </c>
      <c r="E47" s="261"/>
      <c r="H47" s="291"/>
      <c r="I47" s="292"/>
      <c r="J47" s="291"/>
      <c r="K47" s="291"/>
      <c r="L47" s="291"/>
      <c r="M47" s="294"/>
      <c r="N47" s="294"/>
      <c r="O47" s="294"/>
      <c r="P47" s="291"/>
      <c r="Q47" s="291"/>
    </row>
    <row r="48" spans="2:17" ht="14">
      <c r="B48" s="293">
        <v>36951</v>
      </c>
      <c r="C48" s="157">
        <v>238470</v>
      </c>
      <c r="D48" s="157">
        <v>207921.46666666667</v>
      </c>
      <c r="E48" s="261"/>
      <c r="H48" s="291"/>
      <c r="I48" s="292"/>
      <c r="J48" s="291"/>
      <c r="K48" s="291"/>
      <c r="L48" s="291"/>
      <c r="M48" s="294"/>
      <c r="N48" s="294"/>
      <c r="O48" s="294"/>
      <c r="P48" s="291"/>
      <c r="Q48" s="291"/>
    </row>
    <row r="49" spans="2:17" ht="14">
      <c r="B49" s="293">
        <v>37043</v>
      </c>
      <c r="C49" s="157">
        <v>245899</v>
      </c>
      <c r="D49" s="157">
        <v>207921.46666666667</v>
      </c>
      <c r="E49" s="261"/>
      <c r="H49" s="291"/>
      <c r="I49" s="292"/>
      <c r="J49" s="291"/>
      <c r="K49" s="291"/>
      <c r="L49" s="291"/>
      <c r="M49" s="294"/>
      <c r="N49" s="294"/>
      <c r="O49" s="294"/>
      <c r="P49" s="291"/>
      <c r="Q49" s="291"/>
    </row>
    <row r="50" spans="2:17" ht="14">
      <c r="B50" s="293">
        <v>37135</v>
      </c>
      <c r="C50" s="157">
        <v>243067</v>
      </c>
      <c r="D50" s="157">
        <v>207921.46666666667</v>
      </c>
      <c r="E50" s="261"/>
      <c r="H50" s="291"/>
      <c r="I50" s="292"/>
      <c r="J50" s="291"/>
      <c r="K50" s="291"/>
      <c r="L50" s="291"/>
      <c r="M50" s="294"/>
      <c r="N50" s="294"/>
      <c r="O50" s="294"/>
      <c r="P50" s="291"/>
      <c r="Q50" s="291"/>
    </row>
    <row r="51" spans="2:17" ht="14">
      <c r="B51" s="293">
        <v>37226</v>
      </c>
      <c r="C51" s="157">
        <v>245425</v>
      </c>
      <c r="D51" s="157">
        <v>207921.46666666667</v>
      </c>
      <c r="E51" s="261"/>
      <c r="H51" s="291"/>
      <c r="I51" s="292"/>
      <c r="J51" s="291"/>
      <c r="K51" s="291"/>
      <c r="L51" s="291"/>
      <c r="M51" s="294"/>
      <c r="N51" s="294"/>
      <c r="O51" s="294"/>
      <c r="P51" s="291"/>
      <c r="Q51" s="291"/>
    </row>
    <row r="52" spans="2:17" ht="14">
      <c r="B52" s="293">
        <v>37316</v>
      </c>
      <c r="C52" s="157">
        <v>228169</v>
      </c>
      <c r="D52" s="157">
        <v>207921.46666666667</v>
      </c>
      <c r="E52" s="261"/>
      <c r="H52" s="291"/>
      <c r="I52" s="292"/>
      <c r="J52" s="291"/>
      <c r="K52" s="291"/>
      <c r="L52" s="291"/>
      <c r="M52" s="294"/>
      <c r="N52" s="294"/>
      <c r="O52" s="294"/>
      <c r="P52" s="291"/>
      <c r="Q52" s="291"/>
    </row>
    <row r="53" spans="2:17" ht="14">
      <c r="B53" s="293">
        <v>37408</v>
      </c>
      <c r="C53" s="157">
        <v>220509</v>
      </c>
      <c r="D53" s="157">
        <v>207921.46666666667</v>
      </c>
      <c r="E53" s="261"/>
      <c r="H53" s="291"/>
      <c r="I53" s="292"/>
      <c r="J53" s="291"/>
      <c r="K53" s="291"/>
      <c r="L53" s="291"/>
      <c r="M53" s="294"/>
      <c r="N53" s="294"/>
      <c r="O53" s="294"/>
      <c r="P53" s="291"/>
      <c r="Q53" s="291"/>
    </row>
    <row r="54" spans="2:17" ht="14">
      <c r="B54" s="293">
        <v>37500</v>
      </c>
      <c r="C54" s="157">
        <v>219764</v>
      </c>
      <c r="D54" s="157">
        <v>207921.46666666667</v>
      </c>
      <c r="E54" s="261"/>
      <c r="H54" s="291"/>
      <c r="I54" s="292"/>
      <c r="J54" s="291"/>
      <c r="K54" s="291"/>
      <c r="L54" s="291"/>
      <c r="M54" s="294"/>
      <c r="N54" s="294"/>
      <c r="O54" s="294"/>
      <c r="P54" s="291"/>
      <c r="Q54" s="291"/>
    </row>
    <row r="55" spans="2:17" ht="14">
      <c r="B55" s="293">
        <v>37591</v>
      </c>
      <c r="C55" s="157">
        <v>218980</v>
      </c>
      <c r="D55" s="157">
        <v>207921.46666666667</v>
      </c>
      <c r="E55" s="261"/>
      <c r="H55" s="291"/>
      <c r="I55" s="292"/>
      <c r="J55" s="291"/>
      <c r="K55" s="291"/>
      <c r="L55" s="291"/>
      <c r="M55" s="294"/>
      <c r="N55" s="294"/>
      <c r="O55" s="294"/>
      <c r="P55" s="291"/>
      <c r="Q55" s="291"/>
    </row>
    <row r="56" spans="2:17" ht="14">
      <c r="B56" s="293">
        <v>37681</v>
      </c>
      <c r="C56" s="157">
        <v>223278</v>
      </c>
      <c r="D56" s="157">
        <v>207921.46666666667</v>
      </c>
      <c r="E56" s="261"/>
      <c r="H56" s="291"/>
      <c r="I56" s="292"/>
      <c r="J56" s="291"/>
      <c r="K56" s="291"/>
      <c r="L56" s="291"/>
      <c r="M56" s="294"/>
      <c r="N56" s="294"/>
      <c r="O56" s="294"/>
      <c r="P56" s="291"/>
      <c r="Q56" s="291"/>
    </row>
    <row r="57" spans="2:17" ht="14">
      <c r="B57" s="293">
        <v>37773</v>
      </c>
      <c r="C57" s="157">
        <v>225527</v>
      </c>
      <c r="D57" s="157">
        <v>207921.46666666667</v>
      </c>
      <c r="E57" s="261"/>
      <c r="H57" s="291"/>
      <c r="I57" s="292"/>
      <c r="J57" s="291"/>
      <c r="K57" s="291"/>
      <c r="L57" s="291"/>
      <c r="M57" s="294"/>
      <c r="N57" s="294"/>
      <c r="O57" s="294"/>
      <c r="P57" s="291"/>
      <c r="Q57" s="291"/>
    </row>
    <row r="58" spans="2:17" ht="14">
      <c r="B58" s="293">
        <v>37865</v>
      </c>
      <c r="C58" s="157">
        <v>224558</v>
      </c>
      <c r="D58" s="157">
        <v>207921.46666666667</v>
      </c>
      <c r="E58" s="261"/>
      <c r="H58" s="291"/>
      <c r="I58" s="292"/>
      <c r="J58" s="291"/>
      <c r="K58" s="291"/>
      <c r="L58" s="291"/>
      <c r="M58" s="294"/>
      <c r="N58" s="294"/>
      <c r="O58" s="294"/>
      <c r="P58" s="291"/>
      <c r="Q58" s="291"/>
    </row>
    <row r="59" spans="2:17" ht="14">
      <c r="B59" s="293">
        <v>37956</v>
      </c>
      <c r="C59" s="157">
        <v>221714</v>
      </c>
      <c r="D59" s="157">
        <v>207921.46666666667</v>
      </c>
      <c r="E59" s="261"/>
      <c r="H59" s="291"/>
      <c r="I59" s="292"/>
      <c r="J59" s="291"/>
      <c r="K59" s="291"/>
      <c r="L59" s="291"/>
      <c r="M59" s="294"/>
      <c r="N59" s="294"/>
      <c r="O59" s="294"/>
      <c r="P59" s="291"/>
      <c r="Q59" s="291"/>
    </row>
    <row r="60" spans="2:17" ht="14">
      <c r="B60" s="293">
        <v>38047</v>
      </c>
      <c r="C60" s="157">
        <v>217477</v>
      </c>
      <c r="D60" s="157">
        <v>207921.46666666667</v>
      </c>
      <c r="E60" s="261"/>
      <c r="H60" s="291"/>
      <c r="I60" s="292"/>
      <c r="J60" s="291"/>
      <c r="K60" s="291"/>
      <c r="L60" s="291"/>
      <c r="M60" s="294"/>
      <c r="N60" s="294"/>
      <c r="O60" s="294"/>
      <c r="P60" s="291"/>
      <c r="Q60" s="291"/>
    </row>
    <row r="61" spans="2:17" ht="14">
      <c r="B61" s="293">
        <v>38139</v>
      </c>
      <c r="C61" s="157">
        <v>211985</v>
      </c>
      <c r="D61" s="157">
        <v>207921.46666666667</v>
      </c>
      <c r="E61" s="261"/>
      <c r="H61" s="291"/>
      <c r="I61" s="292"/>
      <c r="J61" s="291"/>
      <c r="K61" s="291"/>
      <c r="L61" s="291"/>
      <c r="M61" s="294"/>
      <c r="N61" s="294"/>
      <c r="O61" s="294"/>
      <c r="P61" s="291"/>
      <c r="Q61" s="291"/>
    </row>
    <row r="62" spans="2:17" ht="14">
      <c r="B62" s="293">
        <v>38231</v>
      </c>
      <c r="C62" s="157">
        <v>216248</v>
      </c>
      <c r="D62" s="157">
        <v>207921.46666666667</v>
      </c>
      <c r="E62" s="261"/>
      <c r="H62" s="291"/>
      <c r="I62" s="292"/>
      <c r="J62" s="291"/>
      <c r="K62" s="291"/>
      <c r="L62" s="291"/>
      <c r="M62" s="294"/>
      <c r="N62" s="294"/>
      <c r="O62" s="294"/>
      <c r="P62" s="291"/>
      <c r="Q62" s="291"/>
    </row>
    <row r="63" spans="2:17" ht="14">
      <c r="B63" s="293">
        <v>38322</v>
      </c>
      <c r="C63" s="157">
        <v>218848</v>
      </c>
      <c r="D63" s="157">
        <v>207921.46666666667</v>
      </c>
      <c r="E63" s="261"/>
      <c r="H63" s="291"/>
      <c r="I63" s="292"/>
      <c r="J63" s="291"/>
      <c r="K63" s="291"/>
      <c r="L63" s="291"/>
      <c r="M63" s="294"/>
      <c r="N63" s="294"/>
      <c r="O63" s="294"/>
      <c r="P63" s="291"/>
      <c r="Q63" s="291"/>
    </row>
    <row r="64" spans="2:17" ht="14">
      <c r="B64" s="293">
        <v>38412</v>
      </c>
      <c r="C64" s="157">
        <v>232448</v>
      </c>
      <c r="D64" s="157"/>
      <c r="E64" s="261">
        <v>357580.75</v>
      </c>
      <c r="H64" s="291"/>
      <c r="I64" s="292"/>
      <c r="J64" s="291"/>
      <c r="K64" s="291"/>
      <c r="L64" s="291"/>
      <c r="M64" s="294"/>
      <c r="N64" s="294"/>
      <c r="O64" s="294"/>
      <c r="P64" s="291"/>
      <c r="Q64" s="291"/>
    </row>
    <row r="65" spans="2:17" ht="14">
      <c r="B65" s="293">
        <v>38504</v>
      </c>
      <c r="C65" s="157">
        <v>244122</v>
      </c>
      <c r="D65" s="157"/>
      <c r="E65" s="261">
        <v>357580.75</v>
      </c>
      <c r="H65" s="291"/>
      <c r="I65" s="292"/>
      <c r="J65" s="291"/>
      <c r="K65" s="291"/>
      <c r="L65" s="291"/>
      <c r="M65" s="294"/>
      <c r="N65" s="294"/>
      <c r="O65" s="294"/>
      <c r="P65" s="291"/>
      <c r="Q65" s="291"/>
    </row>
    <row r="66" spans="2:17" ht="14">
      <c r="B66" s="293">
        <v>38596</v>
      </c>
      <c r="C66" s="157">
        <v>255050</v>
      </c>
      <c r="D66" s="157"/>
      <c r="E66" s="261">
        <v>357580.75</v>
      </c>
      <c r="H66" s="291"/>
      <c r="I66" s="292"/>
      <c r="J66" s="291"/>
      <c r="K66" s="291"/>
      <c r="L66" s="291"/>
      <c r="M66" s="294"/>
      <c r="N66" s="294"/>
      <c r="O66" s="294"/>
      <c r="P66" s="291"/>
      <c r="Q66" s="291"/>
    </row>
    <row r="67" spans="2:17" ht="14">
      <c r="B67" s="293">
        <v>38687</v>
      </c>
      <c r="C67" s="157">
        <v>265540</v>
      </c>
      <c r="D67" s="157"/>
      <c r="E67" s="261">
        <v>357580.75</v>
      </c>
      <c r="H67" s="291"/>
      <c r="I67" s="292"/>
      <c r="J67" s="291"/>
      <c r="K67" s="291"/>
      <c r="L67" s="291"/>
      <c r="M67" s="294"/>
      <c r="N67" s="294"/>
      <c r="O67" s="294"/>
      <c r="P67" s="291"/>
      <c r="Q67" s="291"/>
    </row>
    <row r="68" spans="2:17" ht="14">
      <c r="B68" s="293">
        <v>38777</v>
      </c>
      <c r="C68" s="157">
        <v>271579</v>
      </c>
      <c r="D68" s="157"/>
      <c r="E68" s="261">
        <v>357580.75</v>
      </c>
      <c r="H68" s="291"/>
      <c r="I68" s="292"/>
      <c r="J68" s="291"/>
      <c r="K68" s="291"/>
      <c r="L68" s="291"/>
      <c r="M68" s="294"/>
      <c r="N68" s="294"/>
      <c r="O68" s="294"/>
      <c r="P68" s="291"/>
      <c r="Q68" s="291"/>
    </row>
    <row r="69" spans="2:17" ht="14">
      <c r="B69" s="293">
        <v>38869</v>
      </c>
      <c r="C69" s="157">
        <v>274122</v>
      </c>
      <c r="D69" s="157"/>
      <c r="E69" s="261">
        <v>357580.75</v>
      </c>
      <c r="H69" s="291"/>
      <c r="I69" s="292"/>
      <c r="J69" s="291"/>
      <c r="K69" s="291"/>
      <c r="L69" s="291"/>
      <c r="M69" s="294"/>
      <c r="N69" s="294"/>
      <c r="O69" s="294"/>
      <c r="P69" s="291"/>
      <c r="Q69" s="291"/>
    </row>
    <row r="70" spans="2:17" ht="14">
      <c r="B70" s="293">
        <v>38961</v>
      </c>
      <c r="C70" s="157">
        <v>297555</v>
      </c>
      <c r="D70" s="157"/>
      <c r="E70" s="261">
        <v>357580.75</v>
      </c>
      <c r="H70" s="291"/>
      <c r="I70" s="292"/>
      <c r="J70" s="291"/>
      <c r="K70" s="291"/>
      <c r="L70" s="291"/>
      <c r="M70" s="294"/>
      <c r="N70" s="294"/>
      <c r="O70" s="294"/>
      <c r="P70" s="291"/>
      <c r="Q70" s="291"/>
    </row>
    <row r="71" spans="2:17" ht="14">
      <c r="B71" s="293">
        <v>39052</v>
      </c>
      <c r="C71" s="157">
        <v>316004</v>
      </c>
      <c r="D71" s="157"/>
      <c r="E71" s="261">
        <v>357580.75</v>
      </c>
      <c r="H71" s="291"/>
      <c r="I71" s="292"/>
      <c r="J71" s="291"/>
      <c r="K71" s="291"/>
      <c r="L71" s="291"/>
      <c r="M71" s="294"/>
      <c r="N71" s="294"/>
      <c r="O71" s="294"/>
      <c r="P71" s="291"/>
      <c r="Q71" s="291"/>
    </row>
    <row r="72" spans="2:17" ht="14">
      <c r="B72" s="293">
        <v>39142</v>
      </c>
      <c r="C72" s="157">
        <v>344685</v>
      </c>
      <c r="D72" s="157"/>
      <c r="E72" s="261">
        <v>357580.75</v>
      </c>
      <c r="H72" s="291"/>
      <c r="I72" s="292"/>
      <c r="J72" s="291"/>
      <c r="K72" s="291"/>
      <c r="L72" s="291"/>
      <c r="M72" s="294"/>
      <c r="N72" s="294"/>
      <c r="O72" s="294"/>
      <c r="P72" s="291"/>
      <c r="Q72" s="291"/>
    </row>
    <row r="73" spans="2:17" ht="14">
      <c r="B73" s="293">
        <v>39234</v>
      </c>
      <c r="C73" s="157">
        <v>376656</v>
      </c>
      <c r="D73" s="157"/>
      <c r="E73" s="261">
        <v>357580.75</v>
      </c>
      <c r="H73" s="291"/>
      <c r="I73" s="292"/>
      <c r="J73" s="291"/>
      <c r="K73" s="291"/>
      <c r="L73" s="291"/>
      <c r="M73" s="294"/>
      <c r="N73" s="294"/>
      <c r="O73" s="294"/>
      <c r="P73" s="291"/>
      <c r="Q73" s="291"/>
    </row>
    <row r="74" spans="2:17" ht="14">
      <c r="B74" s="293">
        <v>39326</v>
      </c>
      <c r="C74" s="157">
        <v>381878</v>
      </c>
      <c r="D74" s="157"/>
      <c r="E74" s="261">
        <v>357580.75</v>
      </c>
      <c r="H74" s="291"/>
      <c r="I74" s="292"/>
      <c r="J74" s="291"/>
      <c r="K74" s="291"/>
      <c r="L74" s="291"/>
      <c r="M74" s="294"/>
      <c r="N74" s="294"/>
      <c r="O74" s="294"/>
      <c r="P74" s="291"/>
      <c r="Q74" s="291"/>
    </row>
    <row r="75" spans="2:17" ht="14">
      <c r="B75" s="293">
        <v>39417</v>
      </c>
      <c r="C75" s="157">
        <v>388574</v>
      </c>
      <c r="D75" s="157"/>
      <c r="E75" s="261">
        <v>357580.75</v>
      </c>
      <c r="H75" s="291"/>
      <c r="I75" s="292"/>
      <c r="J75" s="291"/>
      <c r="K75" s="291"/>
      <c r="L75" s="291"/>
      <c r="M75" s="294"/>
      <c r="N75" s="294"/>
      <c r="O75" s="294"/>
      <c r="P75" s="291"/>
      <c r="Q75" s="291"/>
    </row>
    <row r="76" spans="2:17" ht="14">
      <c r="B76" s="293">
        <v>39508</v>
      </c>
      <c r="C76" s="157">
        <v>406111</v>
      </c>
      <c r="D76" s="157"/>
      <c r="E76" s="261">
        <v>357580.75</v>
      </c>
      <c r="H76" s="291"/>
      <c r="I76" s="292"/>
      <c r="J76" s="291"/>
      <c r="K76" s="291"/>
      <c r="L76" s="291"/>
      <c r="M76" s="294"/>
      <c r="N76" s="294"/>
      <c r="O76" s="294"/>
      <c r="P76" s="291"/>
      <c r="Q76" s="291"/>
    </row>
    <row r="77" spans="2:17" ht="14">
      <c r="B77" s="293">
        <v>39600</v>
      </c>
      <c r="C77" s="157">
        <v>421577</v>
      </c>
      <c r="D77" s="157"/>
      <c r="E77" s="261">
        <v>357580.75</v>
      </c>
      <c r="H77" s="291"/>
      <c r="I77" s="292"/>
      <c r="J77" s="291"/>
      <c r="K77" s="291"/>
      <c r="L77" s="291"/>
      <c r="M77" s="294"/>
      <c r="N77" s="294"/>
      <c r="O77" s="294"/>
      <c r="P77" s="291"/>
      <c r="Q77" s="291"/>
    </row>
    <row r="78" spans="2:17" ht="14">
      <c r="B78" s="293">
        <v>39692</v>
      </c>
      <c r="C78" s="157">
        <v>441889</v>
      </c>
      <c r="D78" s="157"/>
      <c r="E78" s="261">
        <v>357580.75</v>
      </c>
      <c r="H78" s="291"/>
      <c r="I78" s="292"/>
      <c r="J78" s="291"/>
      <c r="K78" s="291"/>
      <c r="L78" s="291"/>
      <c r="M78" s="294"/>
      <c r="N78" s="294"/>
      <c r="O78" s="294"/>
      <c r="P78" s="291"/>
      <c r="Q78" s="291"/>
    </row>
    <row r="79" spans="2:17" ht="14">
      <c r="B79" s="293">
        <v>39783</v>
      </c>
      <c r="C79" s="157">
        <v>459504</v>
      </c>
      <c r="D79" s="157"/>
      <c r="E79" s="261">
        <v>357580.75</v>
      </c>
      <c r="H79" s="291"/>
      <c r="I79" s="292"/>
      <c r="J79" s="291"/>
      <c r="K79" s="291"/>
      <c r="L79" s="291"/>
      <c r="M79" s="294"/>
      <c r="N79" s="294"/>
      <c r="O79" s="294"/>
      <c r="P79" s="291"/>
      <c r="Q79" s="291"/>
    </row>
    <row r="80" spans="2:17" ht="14">
      <c r="B80" s="293">
        <v>39873</v>
      </c>
      <c r="C80" s="157">
        <v>452748</v>
      </c>
      <c r="D80" s="157"/>
      <c r="E80" s="261">
        <v>357580.75</v>
      </c>
      <c r="H80" s="291"/>
      <c r="I80" s="292"/>
      <c r="J80" s="291"/>
      <c r="K80" s="291"/>
      <c r="L80" s="291"/>
      <c r="M80" s="294"/>
      <c r="N80" s="294"/>
      <c r="O80" s="294"/>
      <c r="P80" s="291"/>
      <c r="Q80" s="291"/>
    </row>
    <row r="81" spans="2:17" ht="14">
      <c r="B81" s="293">
        <v>39965</v>
      </c>
      <c r="C81" s="157">
        <v>442454</v>
      </c>
      <c r="D81" s="157"/>
      <c r="E81" s="261">
        <v>357580.75</v>
      </c>
      <c r="H81" s="291"/>
      <c r="I81" s="292"/>
      <c r="J81" s="291"/>
      <c r="K81" s="291"/>
      <c r="L81" s="291"/>
      <c r="M81" s="294"/>
      <c r="N81" s="294"/>
      <c r="O81" s="294"/>
      <c r="P81" s="291"/>
      <c r="Q81" s="291"/>
    </row>
    <row r="82" spans="2:17" ht="14">
      <c r="B82" s="293">
        <v>40057</v>
      </c>
      <c r="C82" s="157">
        <v>422039</v>
      </c>
      <c r="D82" s="157"/>
      <c r="E82" s="261">
        <v>357580.75</v>
      </c>
      <c r="H82" s="291"/>
      <c r="I82" s="292"/>
      <c r="J82" s="291"/>
      <c r="K82" s="291"/>
      <c r="L82" s="291"/>
      <c r="M82" s="294"/>
      <c r="N82" s="294"/>
      <c r="O82" s="294"/>
      <c r="P82" s="291"/>
      <c r="Q82" s="291"/>
    </row>
    <row r="83" spans="2:17" ht="14">
      <c r="B83" s="293">
        <v>40148</v>
      </c>
      <c r="C83" s="157">
        <v>389998</v>
      </c>
      <c r="D83" s="157"/>
      <c r="E83" s="261">
        <v>357580.75</v>
      </c>
      <c r="H83" s="291"/>
      <c r="I83" s="292"/>
      <c r="J83" s="291"/>
      <c r="K83" s="291"/>
      <c r="L83" s="291"/>
      <c r="M83" s="294"/>
      <c r="N83" s="294"/>
      <c r="O83" s="294"/>
      <c r="P83" s="291"/>
      <c r="Q83" s="291"/>
    </row>
    <row r="84" spans="2:17" ht="14">
      <c r="B84" s="293">
        <v>40238</v>
      </c>
      <c r="C84" s="157">
        <v>362421</v>
      </c>
      <c r="D84" s="157"/>
      <c r="E84" s="261">
        <v>357580.75</v>
      </c>
      <c r="H84" s="291"/>
      <c r="I84" s="292"/>
      <c r="J84" s="291"/>
      <c r="K84" s="291"/>
      <c r="L84" s="291"/>
      <c r="M84" s="294"/>
      <c r="N84" s="294"/>
      <c r="O84" s="294"/>
      <c r="P84" s="291"/>
      <c r="Q84" s="291"/>
    </row>
    <row r="85" spans="2:17" ht="14">
      <c r="B85" s="293">
        <v>40330</v>
      </c>
      <c r="C85" s="157">
        <v>340097</v>
      </c>
      <c r="D85" s="157"/>
      <c r="E85" s="261">
        <v>357580.75</v>
      </c>
      <c r="H85" s="291"/>
      <c r="I85" s="292"/>
      <c r="J85" s="291"/>
      <c r="K85" s="291"/>
      <c r="L85" s="291"/>
      <c r="M85" s="294"/>
      <c r="N85" s="294"/>
      <c r="O85" s="294"/>
      <c r="P85" s="291"/>
      <c r="Q85" s="291"/>
    </row>
    <row r="86" spans="2:17" ht="14">
      <c r="B86" s="293">
        <v>40422</v>
      </c>
      <c r="C86" s="157">
        <v>316314</v>
      </c>
      <c r="D86" s="157"/>
      <c r="E86" s="261">
        <v>357580.75</v>
      </c>
      <c r="H86" s="291"/>
      <c r="I86" s="292"/>
      <c r="J86" s="291"/>
      <c r="K86" s="291"/>
      <c r="L86" s="291"/>
      <c r="M86" s="294"/>
      <c r="N86" s="294"/>
      <c r="O86" s="294"/>
      <c r="P86" s="291"/>
      <c r="Q86" s="291"/>
    </row>
    <row r="87" spans="2:17" ht="14">
      <c r="B87" s="293">
        <v>40513</v>
      </c>
      <c r="C87" s="157">
        <v>306846</v>
      </c>
      <c r="D87" s="157"/>
      <c r="E87" s="261">
        <v>357580.75</v>
      </c>
      <c r="H87" s="291"/>
      <c r="I87" s="292"/>
      <c r="J87" s="291"/>
      <c r="K87" s="291"/>
      <c r="L87" s="291"/>
      <c r="M87" s="294"/>
      <c r="N87" s="294"/>
      <c r="O87" s="294"/>
      <c r="P87" s="291"/>
      <c r="Q87" s="291"/>
    </row>
    <row r="88" spans="2:17" ht="14">
      <c r="B88" s="293">
        <v>40603</v>
      </c>
      <c r="C88" s="157">
        <v>304661</v>
      </c>
      <c r="D88" s="157"/>
      <c r="E88" s="261">
        <v>357580.75</v>
      </c>
      <c r="H88" s="291"/>
      <c r="I88" s="292"/>
      <c r="J88" s="291"/>
      <c r="K88" s="291"/>
      <c r="L88" s="291"/>
      <c r="M88" s="294"/>
      <c r="N88" s="294"/>
      <c r="O88" s="294"/>
      <c r="P88" s="291"/>
      <c r="Q88" s="291"/>
    </row>
    <row r="89" spans="2:17" ht="14">
      <c r="B89" s="293">
        <v>40695</v>
      </c>
      <c r="C89" s="157">
        <v>308274</v>
      </c>
      <c r="D89" s="157"/>
      <c r="E89" s="261">
        <v>357580.75</v>
      </c>
      <c r="H89" s="291"/>
      <c r="I89" s="292"/>
      <c r="J89" s="291"/>
      <c r="K89" s="291"/>
      <c r="L89" s="291"/>
      <c r="M89" s="294"/>
      <c r="N89" s="294"/>
      <c r="O89" s="294"/>
      <c r="P89" s="291"/>
      <c r="Q89" s="291"/>
    </row>
    <row r="90" spans="2:17" ht="14">
      <c r="B90" s="293">
        <v>40787</v>
      </c>
      <c r="C90" s="157">
        <v>331197</v>
      </c>
      <c r="D90" s="157"/>
      <c r="E90" s="261">
        <v>357580.75</v>
      </c>
      <c r="H90" s="291"/>
      <c r="I90" s="292"/>
      <c r="J90" s="291"/>
      <c r="K90" s="291"/>
      <c r="L90" s="291"/>
      <c r="M90" s="294"/>
      <c r="N90" s="294"/>
      <c r="O90" s="294"/>
      <c r="P90" s="291"/>
      <c r="Q90" s="291"/>
    </row>
    <row r="91" spans="2:17" ht="14">
      <c r="B91" s="293">
        <v>40878</v>
      </c>
      <c r="C91" s="157">
        <v>354932</v>
      </c>
      <c r="D91" s="157"/>
      <c r="E91" s="261">
        <v>357580.75</v>
      </c>
      <c r="H91" s="291"/>
      <c r="I91" s="292"/>
      <c r="J91" s="291"/>
      <c r="K91" s="291"/>
      <c r="L91" s="291"/>
      <c r="M91" s="294"/>
      <c r="N91" s="294"/>
      <c r="O91" s="294"/>
      <c r="P91" s="291"/>
      <c r="Q91" s="291"/>
    </row>
    <row r="92" spans="2:17" ht="14">
      <c r="B92" s="293">
        <v>40969</v>
      </c>
      <c r="C92" s="157">
        <v>379031</v>
      </c>
      <c r="D92" s="157"/>
      <c r="E92" s="261">
        <v>357580.75</v>
      </c>
      <c r="H92" s="291"/>
      <c r="I92" s="292"/>
      <c r="J92" s="291"/>
      <c r="K92" s="291"/>
      <c r="L92" s="291"/>
      <c r="M92" s="294"/>
      <c r="N92" s="294"/>
      <c r="O92" s="294"/>
      <c r="P92" s="291"/>
      <c r="Q92" s="291"/>
    </row>
    <row r="93" spans="2:17" ht="14">
      <c r="B93" s="293">
        <v>41061</v>
      </c>
      <c r="C93" s="157">
        <v>402451</v>
      </c>
      <c r="D93" s="157"/>
      <c r="E93" s="261">
        <v>357580.75</v>
      </c>
      <c r="H93" s="291"/>
      <c r="I93" s="292"/>
      <c r="J93" s="291"/>
      <c r="K93" s="291"/>
      <c r="L93" s="291"/>
      <c r="M93" s="294"/>
      <c r="N93" s="294"/>
      <c r="O93" s="294"/>
      <c r="P93" s="291"/>
      <c r="Q93" s="291"/>
    </row>
    <row r="94" spans="2:17" ht="14">
      <c r="B94" s="293">
        <v>41153</v>
      </c>
      <c r="C94" s="157">
        <v>410001</v>
      </c>
      <c r="D94" s="157"/>
      <c r="E94" s="261">
        <v>357580.75</v>
      </c>
      <c r="H94" s="291"/>
      <c r="I94" s="292"/>
      <c r="J94" s="291"/>
      <c r="K94" s="291"/>
      <c r="L94" s="291"/>
      <c r="M94" s="294"/>
      <c r="N94" s="294"/>
      <c r="O94" s="294"/>
      <c r="P94" s="291"/>
      <c r="Q94" s="291"/>
    </row>
    <row r="95" spans="2:17" ht="14">
      <c r="B95" s="293">
        <v>41244</v>
      </c>
      <c r="C95" s="157">
        <v>414763</v>
      </c>
      <c r="D95" s="157"/>
      <c r="E95" s="261">
        <v>357580.75</v>
      </c>
      <c r="H95" s="291"/>
      <c r="I95" s="292"/>
      <c r="J95" s="291"/>
      <c r="K95" s="291"/>
      <c r="L95" s="291"/>
      <c r="M95" s="294"/>
      <c r="N95" s="294"/>
      <c r="O95" s="294"/>
      <c r="P95" s="291"/>
      <c r="Q95" s="291"/>
    </row>
    <row r="96" spans="2:17" ht="14">
      <c r="B96" s="293">
        <v>41334</v>
      </c>
      <c r="C96" s="157">
        <v>411093</v>
      </c>
      <c r="D96" s="157"/>
      <c r="E96" s="261">
        <v>357580.75</v>
      </c>
      <c r="H96" s="291"/>
      <c r="I96" s="292"/>
      <c r="J96" s="291"/>
      <c r="K96" s="291"/>
      <c r="L96" s="291"/>
      <c r="M96" s="294"/>
      <c r="N96" s="294"/>
      <c r="O96" s="294"/>
      <c r="P96" s="291"/>
      <c r="Q96" s="291"/>
    </row>
    <row r="97" spans="2:17" ht="14">
      <c r="B97" s="293">
        <v>41426</v>
      </c>
      <c r="C97" s="157">
        <v>403426</v>
      </c>
      <c r="D97" s="157"/>
      <c r="E97" s="261">
        <v>357580.75</v>
      </c>
      <c r="H97" s="291"/>
      <c r="I97" s="292"/>
      <c r="J97" s="291"/>
      <c r="K97" s="291"/>
      <c r="L97" s="291"/>
      <c r="M97" s="294"/>
      <c r="N97" s="294"/>
      <c r="O97" s="294"/>
      <c r="P97" s="291"/>
      <c r="Q97" s="291"/>
    </row>
    <row r="98" spans="2:17" ht="14">
      <c r="B98" s="293">
        <v>41518</v>
      </c>
      <c r="C98" s="157">
        <v>395567</v>
      </c>
      <c r="D98" s="157"/>
      <c r="E98" s="261">
        <v>357580.75</v>
      </c>
      <c r="H98" s="291"/>
      <c r="I98" s="292"/>
      <c r="J98" s="291"/>
      <c r="K98" s="291"/>
      <c r="L98" s="291"/>
      <c r="M98" s="294"/>
      <c r="N98" s="294"/>
      <c r="O98" s="294"/>
      <c r="P98" s="291"/>
      <c r="Q98" s="291"/>
    </row>
    <row r="99" spans="2:17" ht="14">
      <c r="B99" s="293">
        <v>41609</v>
      </c>
      <c r="C99" s="157">
        <v>379551</v>
      </c>
      <c r="D99" s="157"/>
      <c r="E99" s="261">
        <v>357580.75</v>
      </c>
      <c r="H99" s="291"/>
      <c r="I99" s="292"/>
      <c r="J99" s="291"/>
      <c r="K99" s="291"/>
      <c r="L99" s="291"/>
      <c r="M99" s="294"/>
      <c r="N99" s="294"/>
      <c r="O99" s="294"/>
      <c r="P99" s="291"/>
      <c r="Q99" s="291"/>
    </row>
    <row r="100" spans="2:17" ht="14">
      <c r="B100" s="293">
        <v>41699</v>
      </c>
      <c r="C100" s="157">
        <v>373116</v>
      </c>
      <c r="D100" s="157"/>
      <c r="E100" s="261">
        <v>357580.75</v>
      </c>
      <c r="H100" s="291"/>
      <c r="I100" s="292"/>
      <c r="J100" s="291"/>
      <c r="K100" s="291"/>
      <c r="L100" s="291"/>
      <c r="M100" s="294"/>
      <c r="N100" s="294"/>
      <c r="O100" s="294"/>
      <c r="P100" s="291"/>
      <c r="Q100" s="291"/>
    </row>
    <row r="101" spans="2:17" ht="14">
      <c r="B101" s="293">
        <v>41791</v>
      </c>
      <c r="C101" s="157">
        <v>358237</v>
      </c>
      <c r="D101" s="157"/>
      <c r="E101" s="261">
        <v>357580.75</v>
      </c>
      <c r="H101" s="291"/>
      <c r="I101" s="292"/>
      <c r="J101" s="291"/>
      <c r="K101" s="291"/>
      <c r="L101" s="291"/>
      <c r="M101" s="294"/>
      <c r="N101" s="294"/>
      <c r="O101" s="294"/>
      <c r="P101" s="291"/>
      <c r="Q101" s="291"/>
    </row>
    <row r="102" spans="2:17" ht="14">
      <c r="B102" s="293">
        <v>41883</v>
      </c>
      <c r="C102" s="157">
        <v>352476</v>
      </c>
      <c r="D102" s="157"/>
      <c r="E102" s="261">
        <v>357580.75</v>
      </c>
      <c r="H102" s="291"/>
      <c r="I102" s="292"/>
      <c r="J102" s="291"/>
      <c r="K102" s="291"/>
      <c r="L102" s="291"/>
      <c r="M102" s="294"/>
      <c r="N102" s="294"/>
      <c r="O102" s="294"/>
      <c r="P102" s="291"/>
      <c r="Q102" s="291"/>
    </row>
    <row r="103" spans="2:17" ht="14">
      <c r="B103" s="293">
        <v>41974</v>
      </c>
      <c r="C103" s="157">
        <v>350906</v>
      </c>
      <c r="D103" s="157"/>
      <c r="E103" s="261">
        <v>357580.75</v>
      </c>
      <c r="H103" s="291"/>
      <c r="I103" s="292"/>
      <c r="J103" s="291"/>
      <c r="K103" s="291"/>
      <c r="L103" s="291"/>
      <c r="M103" s="294"/>
      <c r="N103" s="294"/>
      <c r="O103" s="294"/>
      <c r="P103" s="291"/>
      <c r="Q103" s="291"/>
    </row>
    <row r="104" spans="2:17" ht="14">
      <c r="B104" s="293">
        <v>42064</v>
      </c>
      <c r="C104" s="157">
        <v>347018</v>
      </c>
      <c r="D104" s="157"/>
      <c r="E104" s="261">
        <v>357580.75</v>
      </c>
      <c r="H104" s="291"/>
      <c r="I104" s="292"/>
      <c r="J104" s="291"/>
      <c r="K104" s="291"/>
      <c r="L104" s="291"/>
      <c r="M104" s="294"/>
      <c r="N104" s="294"/>
      <c r="O104" s="294"/>
      <c r="P104" s="291"/>
      <c r="Q104" s="291"/>
    </row>
    <row r="105" spans="2:17" ht="14">
      <c r="B105" s="293">
        <v>42156</v>
      </c>
      <c r="C105" s="157">
        <v>346646</v>
      </c>
      <c r="D105" s="157"/>
      <c r="E105" s="261">
        <v>357580.75</v>
      </c>
      <c r="H105" s="291"/>
      <c r="I105" s="292"/>
      <c r="J105" s="291"/>
      <c r="K105" s="291"/>
      <c r="L105" s="291"/>
      <c r="M105" s="294"/>
      <c r="N105" s="294"/>
      <c r="O105" s="294"/>
      <c r="P105" s="291"/>
      <c r="Q105" s="291"/>
    </row>
    <row r="106" spans="2:17" ht="14">
      <c r="B106" s="293">
        <v>42248</v>
      </c>
      <c r="C106" s="157">
        <v>343173</v>
      </c>
      <c r="D106" s="157"/>
      <c r="E106" s="261">
        <v>357580.75</v>
      </c>
      <c r="H106" s="291"/>
      <c r="I106" s="292"/>
      <c r="J106" s="291"/>
      <c r="K106" s="291"/>
      <c r="L106" s="291"/>
      <c r="M106" s="294"/>
      <c r="N106" s="294"/>
      <c r="O106" s="294"/>
      <c r="P106" s="291"/>
      <c r="Q106" s="291"/>
    </row>
    <row r="107" spans="2:17" ht="14">
      <c r="B107" s="293">
        <v>42339</v>
      </c>
      <c r="C107" s="157">
        <v>340209</v>
      </c>
      <c r="D107" s="157"/>
      <c r="E107" s="261">
        <v>357580.75</v>
      </c>
      <c r="H107" s="291"/>
      <c r="I107" s="292"/>
      <c r="J107" s="291"/>
      <c r="K107" s="291"/>
      <c r="L107" s="291"/>
      <c r="M107" s="294"/>
      <c r="N107" s="294"/>
      <c r="O107" s="294"/>
      <c r="P107" s="291"/>
      <c r="Q107" s="291"/>
    </row>
    <row r="108" spans="2:17" ht="14">
      <c r="B108" s="293">
        <v>42430</v>
      </c>
      <c r="C108" s="157">
        <v>343685</v>
      </c>
      <c r="D108" s="157"/>
      <c r="E108" s="261">
        <v>357580.75</v>
      </c>
      <c r="H108" s="291"/>
      <c r="I108" s="292"/>
      <c r="J108" s="291"/>
      <c r="K108" s="291"/>
      <c r="L108" s="291"/>
      <c r="M108" s="294"/>
      <c r="N108" s="294"/>
      <c r="O108" s="294"/>
      <c r="P108" s="291"/>
      <c r="Q108" s="291"/>
    </row>
    <row r="109" spans="2:17" ht="14">
      <c r="B109" s="293">
        <v>42522</v>
      </c>
      <c r="C109" s="157">
        <v>360025</v>
      </c>
      <c r="D109" s="157"/>
      <c r="E109" s="261">
        <v>357580.75</v>
      </c>
      <c r="H109" s="291"/>
      <c r="I109" s="292"/>
      <c r="J109" s="291"/>
      <c r="K109" s="291"/>
      <c r="L109" s="291"/>
      <c r="M109" s="294"/>
      <c r="N109" s="294"/>
      <c r="O109" s="294"/>
      <c r="P109" s="291"/>
      <c r="Q109" s="291"/>
    </row>
    <row r="110" spans="2:17" ht="14">
      <c r="B110" s="293">
        <v>42614</v>
      </c>
      <c r="C110" s="157">
        <v>370422</v>
      </c>
      <c r="D110" s="157"/>
      <c r="E110" s="261">
        <v>357580.75</v>
      </c>
      <c r="H110" s="291"/>
      <c r="I110" s="292"/>
      <c r="J110" s="291"/>
      <c r="K110" s="291"/>
      <c r="L110" s="291"/>
      <c r="M110" s="294"/>
      <c r="N110" s="294"/>
      <c r="O110" s="294"/>
      <c r="P110" s="291"/>
      <c r="Q110" s="291"/>
    </row>
    <row r="111" spans="2:17" ht="14">
      <c r="B111" s="293">
        <v>42705</v>
      </c>
      <c r="C111" s="157">
        <v>372805</v>
      </c>
      <c r="D111" s="157"/>
      <c r="E111" s="261">
        <v>357580.75</v>
      </c>
      <c r="H111" s="291"/>
      <c r="I111" s="292"/>
      <c r="J111" s="291"/>
      <c r="K111" s="291"/>
      <c r="L111" s="291"/>
      <c r="M111" s="294"/>
      <c r="N111" s="294"/>
      <c r="O111" s="294"/>
      <c r="P111" s="291"/>
      <c r="Q111" s="291"/>
    </row>
    <row r="112" spans="2:17" ht="14">
      <c r="B112" s="293">
        <v>42795</v>
      </c>
      <c r="C112" s="157">
        <v>389072</v>
      </c>
      <c r="D112" s="157"/>
      <c r="E112" s="261"/>
      <c r="H112" s="291"/>
      <c r="I112" s="292"/>
      <c r="J112" s="291"/>
      <c r="K112" s="291"/>
      <c r="L112" s="291"/>
      <c r="M112" s="294"/>
      <c r="N112" s="294"/>
      <c r="O112" s="294"/>
      <c r="P112" s="291"/>
      <c r="Q112" s="291"/>
    </row>
    <row r="113" spans="2:17" ht="14">
      <c r="B113" s="293">
        <v>42887</v>
      </c>
      <c r="C113" s="157">
        <v>388124</v>
      </c>
      <c r="D113" s="157"/>
      <c r="E113" s="261"/>
      <c r="H113" s="291"/>
      <c r="I113" s="292"/>
      <c r="J113" s="291"/>
      <c r="K113" s="291"/>
      <c r="L113" s="291"/>
      <c r="M113" s="294"/>
      <c r="N113" s="294"/>
      <c r="O113" s="294"/>
      <c r="P113" s="291"/>
      <c r="Q113" s="291"/>
    </row>
    <row r="114" spans="2:17" ht="14">
      <c r="B114" s="293"/>
      <c r="C114" s="157"/>
      <c r="D114" s="157"/>
      <c r="E114" s="261"/>
      <c r="H114" s="291"/>
      <c r="I114" s="292"/>
      <c r="J114" s="291"/>
      <c r="K114" s="291"/>
      <c r="L114" s="291"/>
      <c r="M114" s="294"/>
      <c r="N114" s="294"/>
      <c r="O114" s="294"/>
      <c r="P114" s="291"/>
      <c r="Q114" s="291"/>
    </row>
    <row r="115" spans="2:17" ht="14">
      <c r="B115" s="293"/>
      <c r="C115" s="157"/>
      <c r="D115" s="157"/>
      <c r="E115" s="261"/>
      <c r="H115" s="291"/>
      <c r="I115" s="292"/>
      <c r="J115" s="291"/>
      <c r="K115" s="291"/>
      <c r="L115" s="291"/>
      <c r="M115" s="294"/>
      <c r="N115" s="294"/>
      <c r="O115" s="294"/>
      <c r="P115" s="291"/>
      <c r="Q115" s="291"/>
    </row>
    <row r="116" spans="2:17" ht="14">
      <c r="B116" s="293"/>
      <c r="C116" s="157"/>
      <c r="D116" s="157"/>
      <c r="E116" s="261"/>
      <c r="H116" s="291"/>
      <c r="I116" s="292"/>
      <c r="J116" s="291"/>
      <c r="K116" s="291"/>
      <c r="L116" s="291"/>
      <c r="M116" s="294"/>
      <c r="N116" s="294"/>
      <c r="O116" s="294"/>
      <c r="P116" s="291"/>
      <c r="Q116" s="291"/>
    </row>
    <row r="117" spans="2:17" ht="14">
      <c r="B117" s="293"/>
      <c r="C117" s="157"/>
      <c r="D117" s="157"/>
      <c r="E117" s="261"/>
      <c r="H117" s="291"/>
      <c r="I117" s="292"/>
      <c r="J117" s="291"/>
      <c r="K117" s="291"/>
      <c r="L117" s="291"/>
      <c r="M117" s="294"/>
      <c r="N117" s="294"/>
      <c r="O117" s="294"/>
      <c r="P117" s="291"/>
      <c r="Q117" s="291"/>
    </row>
    <row r="118" spans="2:17" ht="14">
      <c r="B118" s="293"/>
      <c r="C118" s="157"/>
      <c r="D118" s="157"/>
      <c r="E118" s="261"/>
      <c r="H118" s="291"/>
      <c r="I118" s="292"/>
      <c r="J118" s="291"/>
      <c r="K118" s="291"/>
      <c r="L118" s="291"/>
      <c r="M118" s="294"/>
      <c r="N118" s="294"/>
      <c r="O118" s="294"/>
      <c r="P118" s="291"/>
      <c r="Q118" s="291"/>
    </row>
    <row r="119" spans="2:17" ht="15" thickBot="1">
      <c r="B119" s="162"/>
      <c r="C119" s="160"/>
      <c r="D119" s="160"/>
      <c r="E119" s="260"/>
      <c r="H119" s="291"/>
      <c r="I119" s="291"/>
      <c r="J119" s="291"/>
      <c r="K119" s="291"/>
      <c r="L119" s="291"/>
      <c r="M119" s="294"/>
      <c r="N119" s="294"/>
      <c r="O119" s="294"/>
      <c r="P119" s="291"/>
      <c r="Q119" s="291"/>
    </row>
    <row r="120" spans="2:17" ht="14">
      <c r="M120" s="294"/>
      <c r="N120" s="294"/>
      <c r="O120" s="294"/>
    </row>
    <row r="121" spans="2:17" ht="14">
      <c r="M121" s="294"/>
      <c r="N121" s="294"/>
      <c r="O121" s="294"/>
    </row>
    <row r="122" spans="2:17" ht="14">
      <c r="M122" s="294"/>
      <c r="N122" s="294"/>
      <c r="O122" s="294"/>
    </row>
    <row r="123" spans="2:17" ht="14">
      <c r="M123" s="294"/>
      <c r="N123" s="294"/>
      <c r="O123" s="294"/>
    </row>
    <row r="124" spans="2:17" ht="14">
      <c r="M124" s="294"/>
      <c r="N124" s="294"/>
      <c r="O124" s="294"/>
    </row>
    <row r="125" spans="2:17" ht="14">
      <c r="M125" s="294"/>
      <c r="N125" s="294"/>
      <c r="O125" s="294"/>
    </row>
    <row r="126" spans="2:17" ht="14">
      <c r="M126" s="294"/>
      <c r="N126" s="294"/>
      <c r="O126" s="294"/>
    </row>
    <row r="127" spans="2:17" ht="14">
      <c r="M127" s="294"/>
      <c r="N127" s="294"/>
      <c r="O127" s="294"/>
    </row>
    <row r="128" spans="2:17" ht="14">
      <c r="M128" s="294"/>
      <c r="N128" s="294"/>
      <c r="O128" s="294"/>
    </row>
    <row r="129" spans="13:15" ht="14">
      <c r="M129" s="294"/>
      <c r="N129" s="294"/>
      <c r="O129" s="294"/>
    </row>
    <row r="130" spans="13:15" ht="14">
      <c r="M130" s="294"/>
      <c r="N130" s="294"/>
      <c r="O130" s="294"/>
    </row>
    <row r="131" spans="13:15" ht="14">
      <c r="M131" s="294"/>
      <c r="N131" s="294"/>
      <c r="O131" s="294"/>
    </row>
    <row r="132" spans="13:15" ht="14">
      <c r="M132" s="294"/>
      <c r="N132" s="294"/>
      <c r="O132" s="294"/>
    </row>
    <row r="133" spans="13:15" ht="14">
      <c r="M133" s="294"/>
      <c r="N133" s="294"/>
      <c r="O133" s="294"/>
    </row>
    <row r="134" spans="13:15" ht="14">
      <c r="M134" s="294"/>
      <c r="N134" s="294"/>
      <c r="O134" s="294"/>
    </row>
    <row r="135" spans="13:15" ht="14">
      <c r="M135" s="294"/>
      <c r="N135" s="294"/>
      <c r="O135" s="294"/>
    </row>
    <row r="136" spans="13:15" ht="14">
      <c r="M136" s="294"/>
      <c r="N136" s="294"/>
      <c r="O136" s="294"/>
    </row>
    <row r="137" spans="13:15" ht="14">
      <c r="M137" s="294"/>
      <c r="N137" s="294"/>
      <c r="O137" s="294"/>
    </row>
    <row r="138" spans="13:15" ht="14">
      <c r="M138" s="294"/>
      <c r="N138" s="294"/>
      <c r="O138" s="294"/>
    </row>
    <row r="139" spans="13:15" ht="14">
      <c r="M139" s="294"/>
      <c r="N139" s="294"/>
      <c r="O139" s="294"/>
    </row>
    <row r="140" spans="13:15" ht="14">
      <c r="M140" s="294"/>
      <c r="N140" s="294"/>
      <c r="O140" s="294"/>
    </row>
    <row r="141" spans="13:15" ht="14">
      <c r="M141" s="294"/>
      <c r="N141" s="294"/>
      <c r="O141" s="294"/>
    </row>
    <row r="142" spans="13:15" ht="14">
      <c r="M142" s="294"/>
      <c r="N142" s="294"/>
      <c r="O142" s="294"/>
    </row>
    <row r="143" spans="13:15" ht="14">
      <c r="M143" s="294"/>
      <c r="N143" s="294"/>
      <c r="O143" s="294"/>
    </row>
    <row r="144" spans="13:15" ht="14">
      <c r="M144" s="294"/>
      <c r="N144" s="294"/>
      <c r="O144" s="294"/>
    </row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5"/>
  <sheetViews>
    <sheetView workbookViewId="0">
      <selection activeCell="B2" sqref="B2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6" width="11.1640625" style="4" customWidth="1"/>
    <col min="7" max="16384" width="8.83203125" style="4"/>
  </cols>
  <sheetData>
    <row r="1" spans="2:31" ht="15">
      <c r="B1" s="7" t="s">
        <v>309</v>
      </c>
    </row>
    <row r="2" spans="2:31" ht="14" thickBot="1"/>
    <row r="3" spans="2:31" ht="14">
      <c r="B3" s="155" t="s">
        <v>5</v>
      </c>
      <c r="C3" s="154" t="s">
        <v>7</v>
      </c>
      <c r="D3" s="154" t="s">
        <v>87</v>
      </c>
      <c r="E3" s="154" t="s">
        <v>8</v>
      </c>
      <c r="F3" s="153" t="s">
        <v>76</v>
      </c>
      <c r="W3" s="294"/>
      <c r="X3" s="294"/>
      <c r="Y3" s="294"/>
      <c r="Z3" s="294"/>
      <c r="AA3" s="294"/>
      <c r="AB3" s="294"/>
      <c r="AC3" s="294"/>
      <c r="AD3" s="294"/>
      <c r="AE3" s="294"/>
    </row>
    <row r="4" spans="2:31" ht="14">
      <c r="B4" s="164">
        <v>31382</v>
      </c>
      <c r="C4" s="158">
        <v>580.205516495403</v>
      </c>
      <c r="D4" s="158">
        <v>888.33828101259905</v>
      </c>
      <c r="E4" s="158">
        <v>603.81432169845277</v>
      </c>
      <c r="F4" s="295">
        <v>655.20592608516506</v>
      </c>
      <c r="W4" s="294"/>
      <c r="X4" s="294"/>
      <c r="Y4" s="294"/>
      <c r="Z4" s="294"/>
      <c r="AA4" s="294"/>
      <c r="AB4" s="294"/>
      <c r="AC4" s="294"/>
      <c r="AD4" s="294"/>
      <c r="AE4" s="294"/>
    </row>
    <row r="5" spans="2:31" ht="14">
      <c r="B5" s="164">
        <v>31747</v>
      </c>
      <c r="C5" s="158">
        <v>448.84552092975423</v>
      </c>
      <c r="D5" s="158">
        <v>778.05670067478877</v>
      </c>
      <c r="E5" s="158">
        <v>470.95475831108013</v>
      </c>
      <c r="F5" s="295">
        <v>542.54984194153724</v>
      </c>
      <c r="W5" s="294"/>
      <c r="X5" s="294"/>
      <c r="Y5" s="294"/>
      <c r="Z5" s="294"/>
      <c r="AA5" s="294"/>
      <c r="AB5" s="294"/>
      <c r="AC5" s="294"/>
      <c r="AD5" s="294"/>
      <c r="AE5" s="294"/>
    </row>
    <row r="6" spans="2:31" ht="14">
      <c r="B6" s="164">
        <v>32112</v>
      </c>
      <c r="C6" s="158">
        <v>313.6634481558803</v>
      </c>
      <c r="D6" s="158">
        <v>651.68385417685852</v>
      </c>
      <c r="E6" s="158">
        <v>401.32997186597976</v>
      </c>
      <c r="F6" s="295">
        <v>455.92327413706852</v>
      </c>
      <c r="W6" s="294"/>
      <c r="X6" s="294"/>
      <c r="Y6" s="294"/>
      <c r="Z6" s="294"/>
      <c r="AA6" s="294"/>
      <c r="AB6" s="294"/>
      <c r="AC6" s="294"/>
      <c r="AD6" s="294"/>
      <c r="AE6" s="294"/>
    </row>
    <row r="7" spans="2:31" ht="14">
      <c r="B7" s="164">
        <v>32478</v>
      </c>
      <c r="C7" s="158">
        <v>434.88115301912012</v>
      </c>
      <c r="D7" s="158">
        <v>550.94027006875979</v>
      </c>
      <c r="E7" s="158">
        <v>425.49093118560364</v>
      </c>
      <c r="F7" s="295">
        <v>465.44431184409848</v>
      </c>
      <c r="W7" s="294"/>
      <c r="X7" s="294"/>
      <c r="Y7" s="294"/>
      <c r="Z7" s="294"/>
      <c r="AA7" s="294"/>
      <c r="AB7" s="294"/>
      <c r="AC7" s="294"/>
      <c r="AD7" s="294"/>
      <c r="AE7" s="294"/>
    </row>
    <row r="8" spans="2:31" ht="14">
      <c r="B8" s="164">
        <v>32843</v>
      </c>
      <c r="C8" s="158">
        <v>869.65076242006887</v>
      </c>
      <c r="D8" s="158">
        <v>681.15257439773268</v>
      </c>
      <c r="E8" s="158">
        <v>497.16134619548217</v>
      </c>
      <c r="F8" s="295">
        <v>648.92385465528503</v>
      </c>
      <c r="W8" s="294"/>
      <c r="X8" s="294"/>
      <c r="Y8" s="294"/>
      <c r="Z8" s="294"/>
      <c r="AA8" s="294"/>
      <c r="AB8" s="294"/>
      <c r="AC8" s="294"/>
      <c r="AD8" s="294"/>
      <c r="AE8" s="294"/>
    </row>
    <row r="9" spans="2:31" ht="14">
      <c r="B9" s="164">
        <v>33208</v>
      </c>
      <c r="C9" s="158">
        <v>693.19061563835874</v>
      </c>
      <c r="D9" s="158">
        <v>614.24869479059487</v>
      </c>
      <c r="E9" s="158">
        <v>545.26628133403403</v>
      </c>
      <c r="F9" s="295">
        <v>632.86489733742417</v>
      </c>
      <c r="W9" s="294"/>
      <c r="X9" s="294"/>
      <c r="Y9" s="294"/>
      <c r="Z9" s="294"/>
      <c r="AA9" s="294"/>
      <c r="AB9" s="294"/>
      <c r="AC9" s="294"/>
      <c r="AD9" s="294"/>
      <c r="AE9" s="294"/>
    </row>
    <row r="10" spans="2:31" ht="14">
      <c r="B10" s="164">
        <v>33573</v>
      </c>
      <c r="C10" s="158">
        <v>597.94128860083867</v>
      </c>
      <c r="D10" s="158">
        <v>710.69932511054219</v>
      </c>
      <c r="E10" s="158">
        <v>553.18494038361848</v>
      </c>
      <c r="F10" s="295">
        <v>625.95536606233838</v>
      </c>
      <c r="W10" s="294"/>
      <c r="X10" s="294"/>
      <c r="Y10" s="294"/>
      <c r="Z10" s="294"/>
      <c r="AA10" s="294"/>
      <c r="AB10" s="294"/>
      <c r="AC10" s="294"/>
      <c r="AD10" s="294"/>
      <c r="AE10" s="294"/>
    </row>
    <row r="11" spans="2:31" ht="14">
      <c r="B11" s="164">
        <v>33939</v>
      </c>
      <c r="C11" s="158">
        <v>857.40990130851651</v>
      </c>
      <c r="D11" s="158">
        <v>1145.5307745504842</v>
      </c>
      <c r="E11" s="158">
        <v>601.51131235287949</v>
      </c>
      <c r="F11" s="295">
        <v>820.59701827652782</v>
      </c>
      <c r="W11" s="294"/>
      <c r="X11" s="294"/>
      <c r="Y11" s="294"/>
      <c r="Z11" s="294"/>
      <c r="AA11" s="294"/>
      <c r="AB11" s="294"/>
      <c r="AC11" s="294"/>
      <c r="AD11" s="294"/>
      <c r="AE11" s="294"/>
    </row>
    <row r="12" spans="2:31" ht="14">
      <c r="B12" s="164">
        <v>34304</v>
      </c>
      <c r="C12" s="158">
        <v>1085.0571455558704</v>
      </c>
      <c r="D12" s="158">
        <v>3534.4524005164922</v>
      </c>
      <c r="E12" s="158">
        <v>665.88126963492573</v>
      </c>
      <c r="F12" s="295">
        <v>1035.6514383447459</v>
      </c>
      <c r="W12" s="294"/>
      <c r="X12" s="294"/>
      <c r="Y12" s="294"/>
      <c r="Z12" s="294"/>
      <c r="AA12" s="294"/>
      <c r="AB12" s="294"/>
      <c r="AC12" s="294"/>
      <c r="AD12" s="294"/>
      <c r="AE12" s="294"/>
    </row>
    <row r="13" spans="2:31" ht="14">
      <c r="B13" s="164">
        <v>34669</v>
      </c>
      <c r="C13" s="158">
        <v>916.81011972689123</v>
      </c>
      <c r="D13" s="158">
        <v>1919.1716766867069</v>
      </c>
      <c r="E13" s="158">
        <v>732.3651146691019</v>
      </c>
      <c r="F13" s="295">
        <v>993.71354169654069</v>
      </c>
      <c r="W13" s="294"/>
      <c r="X13" s="294"/>
      <c r="Y13" s="294"/>
      <c r="Z13" s="294"/>
      <c r="AA13" s="294"/>
      <c r="AB13" s="294"/>
      <c r="AC13" s="294"/>
      <c r="AD13" s="294"/>
      <c r="AE13" s="294"/>
    </row>
    <row r="14" spans="2:31" ht="14">
      <c r="B14" s="164">
        <v>35034</v>
      </c>
      <c r="C14" s="158">
        <v>681.45189253665092</v>
      </c>
      <c r="D14" s="158">
        <v>853.84209909804372</v>
      </c>
      <c r="E14" s="158">
        <v>574.2321521697362</v>
      </c>
      <c r="F14" s="295">
        <v>699.54859560621264</v>
      </c>
      <c r="W14" s="294"/>
      <c r="X14" s="294"/>
      <c r="Y14" s="294"/>
      <c r="Z14" s="294"/>
      <c r="AA14" s="294"/>
      <c r="AB14" s="294"/>
      <c r="AC14" s="294"/>
      <c r="AD14" s="294"/>
      <c r="AE14" s="294"/>
    </row>
    <row r="15" spans="2:31" ht="14">
      <c r="B15" s="164">
        <v>35400</v>
      </c>
      <c r="C15" s="158">
        <v>608.3993368944557</v>
      </c>
      <c r="D15" s="158">
        <v>641.47281370425594</v>
      </c>
      <c r="E15" s="158">
        <v>530.67849615881437</v>
      </c>
      <c r="F15" s="295">
        <v>587.18159486465561</v>
      </c>
      <c r="W15" s="294"/>
      <c r="X15" s="294"/>
      <c r="Y15" s="294"/>
      <c r="Z15" s="294"/>
      <c r="AA15" s="294"/>
      <c r="AB15" s="294"/>
      <c r="AC15" s="294"/>
      <c r="AD15" s="294"/>
      <c r="AE15" s="294"/>
    </row>
    <row r="16" spans="2:31" ht="14">
      <c r="B16" s="164">
        <v>35765</v>
      </c>
      <c r="C16" s="158">
        <v>694.94190473037827</v>
      </c>
      <c r="D16" s="158">
        <v>825.03308071694937</v>
      </c>
      <c r="E16" s="158">
        <v>656.42878651008732</v>
      </c>
      <c r="F16" s="295">
        <v>718.38265944143393</v>
      </c>
      <c r="W16" s="294"/>
      <c r="X16" s="294"/>
      <c r="Y16" s="294"/>
      <c r="Z16" s="294"/>
      <c r="AA16" s="294"/>
      <c r="AB16" s="294"/>
      <c r="AC16" s="294"/>
      <c r="AD16" s="294"/>
      <c r="AE16" s="294"/>
    </row>
    <row r="17" spans="2:31" ht="14">
      <c r="B17" s="164">
        <v>36130</v>
      </c>
      <c r="C17" s="158">
        <v>699.50175482577083</v>
      </c>
      <c r="D17" s="158">
        <v>770.45080923383273</v>
      </c>
      <c r="E17" s="158">
        <v>743.5630744412133</v>
      </c>
      <c r="F17" s="295">
        <v>723.17704073286438</v>
      </c>
      <c r="W17" s="294"/>
      <c r="X17" s="294"/>
      <c r="Y17" s="294"/>
      <c r="Z17" s="294"/>
      <c r="AA17" s="294"/>
      <c r="AB17" s="294"/>
      <c r="AC17" s="294"/>
      <c r="AD17" s="294"/>
      <c r="AE17" s="294"/>
    </row>
    <row r="18" spans="2:31" ht="14">
      <c r="B18" s="164">
        <v>36495</v>
      </c>
      <c r="C18" s="158">
        <v>673.94388952108011</v>
      </c>
      <c r="D18" s="158">
        <v>756.90355750891445</v>
      </c>
      <c r="E18" s="158">
        <v>530.59089465523357</v>
      </c>
      <c r="F18" s="295">
        <v>672.5595767592115</v>
      </c>
      <c r="W18" s="294"/>
      <c r="X18" s="294"/>
      <c r="Y18" s="294"/>
      <c r="Z18" s="294"/>
      <c r="AA18" s="294"/>
      <c r="AB18" s="294"/>
      <c r="AC18" s="294"/>
      <c r="AD18" s="294"/>
      <c r="AE18" s="294"/>
    </row>
    <row r="19" spans="2:31" ht="14">
      <c r="B19" s="164">
        <v>36861</v>
      </c>
      <c r="C19" s="158">
        <v>712.86113699906809</v>
      </c>
      <c r="D19" s="158">
        <v>796.82396666291243</v>
      </c>
      <c r="E19" s="158">
        <v>573.71636415001058</v>
      </c>
      <c r="F19" s="295">
        <v>733.3721024586838</v>
      </c>
      <c r="W19" s="294"/>
      <c r="X19" s="294"/>
      <c r="Y19" s="294"/>
      <c r="Z19" s="294"/>
      <c r="AA19" s="294"/>
      <c r="AB19" s="294"/>
      <c r="AC19" s="294"/>
      <c r="AD19" s="294"/>
      <c r="AE19" s="294"/>
    </row>
    <row r="20" spans="2:31" ht="14">
      <c r="B20" s="164">
        <v>37226</v>
      </c>
      <c r="C20" s="158">
        <v>466.62942931487817</v>
      </c>
      <c r="D20" s="158">
        <v>623.66696430075638</v>
      </c>
      <c r="E20" s="158">
        <v>367.63085961405085</v>
      </c>
      <c r="F20" s="295">
        <v>511.54120403381887</v>
      </c>
      <c r="W20" s="294"/>
      <c r="X20" s="294"/>
      <c r="Y20" s="294"/>
      <c r="Z20" s="294"/>
      <c r="AA20" s="294"/>
      <c r="AB20" s="294"/>
      <c r="AC20" s="294"/>
      <c r="AD20" s="294"/>
      <c r="AE20" s="294"/>
    </row>
    <row r="21" spans="2:31" ht="14">
      <c r="B21" s="164">
        <v>37591</v>
      </c>
      <c r="C21" s="158">
        <v>1000.7080596723392</v>
      </c>
      <c r="D21" s="158">
        <v>786.21469751149391</v>
      </c>
      <c r="E21" s="158">
        <v>356.92280216100369</v>
      </c>
      <c r="F21" s="295">
        <v>675.58681158096635</v>
      </c>
      <c r="W21" s="294"/>
      <c r="X21" s="294"/>
      <c r="Y21" s="294"/>
      <c r="Z21" s="294"/>
      <c r="AA21" s="294"/>
      <c r="AB21" s="294"/>
      <c r="AC21" s="294"/>
      <c r="AD21" s="294"/>
      <c r="AE21" s="294"/>
    </row>
    <row r="22" spans="2:31" ht="14">
      <c r="B22" s="164">
        <v>37956</v>
      </c>
      <c r="C22" s="158">
        <v>1228.042659974906</v>
      </c>
      <c r="D22" s="158">
        <v>777.05250942848863</v>
      </c>
      <c r="E22" s="158">
        <v>429.84425024780961</v>
      </c>
      <c r="F22" s="295">
        <v>708.63364514644991</v>
      </c>
      <c r="W22" s="294"/>
      <c r="X22" s="294"/>
      <c r="Y22" s="294"/>
      <c r="Z22" s="294"/>
      <c r="AA22" s="294"/>
      <c r="AB22" s="294"/>
      <c r="AC22" s="294"/>
      <c r="AD22" s="294"/>
      <c r="AE22" s="294"/>
    </row>
    <row r="23" spans="2:31" ht="14">
      <c r="B23" s="164">
        <v>38322</v>
      </c>
      <c r="C23" s="158">
        <v>1352.9411764705883</v>
      </c>
      <c r="D23" s="158">
        <v>759.22837935089785</v>
      </c>
      <c r="E23" s="158">
        <v>461.4696089078779</v>
      </c>
      <c r="F23" s="295">
        <v>749.38313349904956</v>
      </c>
      <c r="W23" s="294"/>
      <c r="X23" s="294"/>
      <c r="Y23" s="294"/>
      <c r="Z23" s="294"/>
      <c r="AA23" s="294"/>
      <c r="AB23" s="294"/>
      <c r="AC23" s="294"/>
      <c r="AD23" s="294"/>
      <c r="AE23" s="294"/>
    </row>
    <row r="24" spans="2:31" ht="14">
      <c r="B24" s="164">
        <v>38687</v>
      </c>
      <c r="C24" s="158">
        <v>885.85943421349123</v>
      </c>
      <c r="D24" s="158">
        <v>666.75245246457553</v>
      </c>
      <c r="E24" s="158">
        <v>433.49233315908697</v>
      </c>
      <c r="F24" s="295">
        <v>622.87037734427963</v>
      </c>
      <c r="W24" s="294"/>
      <c r="X24" s="294"/>
      <c r="Y24" s="294"/>
      <c r="Z24" s="294"/>
      <c r="AA24" s="294"/>
      <c r="AB24" s="294"/>
      <c r="AC24" s="294"/>
      <c r="AD24" s="294"/>
      <c r="AE24" s="294"/>
    </row>
    <row r="25" spans="2:31" ht="14">
      <c r="B25" s="164">
        <v>39052</v>
      </c>
      <c r="C25" s="158">
        <v>457.19653051939474</v>
      </c>
      <c r="D25" s="158">
        <v>477.91040340754313</v>
      </c>
      <c r="E25" s="158">
        <v>409.93782044289298</v>
      </c>
      <c r="F25" s="295">
        <v>465.23778180023038</v>
      </c>
      <c r="W25" s="294"/>
      <c r="X25" s="294"/>
      <c r="Y25" s="294"/>
      <c r="Z25" s="294"/>
      <c r="AA25" s="294"/>
      <c r="AB25" s="294"/>
      <c r="AC25" s="294"/>
      <c r="AD25" s="294"/>
      <c r="AE25" s="294"/>
    </row>
    <row r="26" spans="2:31" ht="14">
      <c r="B26" s="164">
        <v>39417</v>
      </c>
      <c r="C26" s="158">
        <v>302.24583384514597</v>
      </c>
      <c r="D26" s="158">
        <v>418.18962088383682</v>
      </c>
      <c r="E26" s="158">
        <v>387.5750156032455</v>
      </c>
      <c r="F26" s="295">
        <v>394.39077241400611</v>
      </c>
      <c r="W26" s="294"/>
      <c r="X26" s="294"/>
      <c r="Y26" s="294"/>
      <c r="Z26" s="294"/>
      <c r="AA26" s="294"/>
      <c r="AB26" s="294"/>
      <c r="AC26" s="294"/>
      <c r="AD26" s="294"/>
      <c r="AE26" s="294"/>
    </row>
    <row r="27" spans="2:31" ht="14">
      <c r="B27" s="164">
        <v>39783</v>
      </c>
      <c r="C27" s="158">
        <v>232.74824048164163</v>
      </c>
      <c r="D27" s="158">
        <v>329.5776133307553</v>
      </c>
      <c r="E27" s="158">
        <v>361.25509471188377</v>
      </c>
      <c r="F27" s="295">
        <v>317.93412026881157</v>
      </c>
      <c r="W27" s="294"/>
      <c r="X27" s="294"/>
      <c r="Y27" s="294"/>
      <c r="Z27" s="294"/>
      <c r="AA27" s="294"/>
      <c r="AB27" s="294"/>
      <c r="AC27" s="294"/>
      <c r="AD27" s="294"/>
      <c r="AE27" s="294"/>
    </row>
    <row r="28" spans="2:31" ht="14">
      <c r="B28" s="164">
        <v>40148</v>
      </c>
      <c r="C28" s="158">
        <v>280.16886945709069</v>
      </c>
      <c r="D28" s="158">
        <v>416.99067607866823</v>
      </c>
      <c r="E28" s="158">
        <v>372.65377626410458</v>
      </c>
      <c r="F28" s="295">
        <v>379.55066436238133</v>
      </c>
      <c r="W28" s="294"/>
      <c r="X28" s="294"/>
      <c r="Y28" s="294"/>
      <c r="Z28" s="294"/>
      <c r="AA28" s="294"/>
      <c r="AB28" s="294"/>
      <c r="AC28" s="294"/>
      <c r="AD28" s="294"/>
      <c r="AE28" s="294"/>
    </row>
    <row r="29" spans="2:31" ht="14">
      <c r="B29" s="164">
        <v>40513</v>
      </c>
      <c r="C29" s="158">
        <v>364.38440047456851</v>
      </c>
      <c r="D29" s="158">
        <v>661.58353168894359</v>
      </c>
      <c r="E29" s="158">
        <v>499.94238635708939</v>
      </c>
      <c r="F29" s="295">
        <v>510.56881953813968</v>
      </c>
      <c r="W29" s="294"/>
      <c r="X29" s="294"/>
      <c r="Y29" s="294"/>
      <c r="Z29" s="294"/>
      <c r="AA29" s="294"/>
      <c r="AB29" s="294"/>
      <c r="AC29" s="294"/>
      <c r="AD29" s="294"/>
      <c r="AE29" s="294"/>
    </row>
    <row r="30" spans="2:31" ht="14">
      <c r="B30" s="164">
        <v>40878</v>
      </c>
      <c r="C30" s="158">
        <v>386.44991725883381</v>
      </c>
      <c r="D30" s="158">
        <v>519.44010844561285</v>
      </c>
      <c r="E30" s="158">
        <v>368.02829868682466</v>
      </c>
      <c r="F30" s="295">
        <v>438.41637271364658</v>
      </c>
      <c r="W30" s="294"/>
      <c r="X30" s="294"/>
      <c r="Y30" s="294"/>
      <c r="Z30" s="294"/>
      <c r="AA30" s="294"/>
      <c r="AB30" s="294"/>
      <c r="AC30" s="294"/>
      <c r="AD30" s="294"/>
      <c r="AE30" s="294"/>
    </row>
    <row r="31" spans="2:31" ht="14">
      <c r="B31" s="164">
        <v>41244</v>
      </c>
      <c r="C31" s="158">
        <v>309.6388170401072</v>
      </c>
      <c r="D31" s="158">
        <v>422.22763913288338</v>
      </c>
      <c r="E31" s="158">
        <v>307.24098142947338</v>
      </c>
      <c r="F31" s="295">
        <v>351.09448046233632</v>
      </c>
      <c r="W31" s="294"/>
      <c r="X31" s="294"/>
      <c r="Y31" s="294"/>
      <c r="Z31" s="294"/>
      <c r="AA31" s="294"/>
      <c r="AB31" s="294"/>
      <c r="AC31" s="294"/>
      <c r="AD31" s="294"/>
      <c r="AE31" s="294"/>
    </row>
    <row r="32" spans="2:31" ht="14">
      <c r="B32" s="164">
        <v>41609</v>
      </c>
      <c r="C32" s="158">
        <v>341.72375032424799</v>
      </c>
      <c r="D32" s="158">
        <v>398.04381535525425</v>
      </c>
      <c r="E32" s="158">
        <v>365.07363836668429</v>
      </c>
      <c r="F32" s="295">
        <v>400.33618670481701</v>
      </c>
      <c r="W32" s="294"/>
      <c r="X32" s="294"/>
      <c r="Y32" s="294"/>
      <c r="Z32" s="294"/>
      <c r="AA32" s="294"/>
      <c r="AB32" s="294"/>
      <c r="AC32" s="294"/>
      <c r="AD32" s="294"/>
      <c r="AE32" s="294"/>
    </row>
    <row r="33" spans="2:31" ht="14">
      <c r="B33" s="164">
        <v>41974</v>
      </c>
      <c r="C33" s="158">
        <v>390.82776070847643</v>
      </c>
      <c r="D33" s="158">
        <v>415.82832404148627</v>
      </c>
      <c r="E33" s="158">
        <v>509.19758466135454</v>
      </c>
      <c r="F33" s="295">
        <v>498.6150137073746</v>
      </c>
      <c r="W33" s="294"/>
      <c r="X33" s="294"/>
      <c r="Y33" s="294"/>
      <c r="Z33" s="294"/>
      <c r="AA33" s="294"/>
      <c r="AB33" s="294"/>
      <c r="AC33" s="294"/>
      <c r="AD33" s="294"/>
      <c r="AE33" s="294"/>
    </row>
    <row r="34" spans="2:31" ht="14">
      <c r="B34" s="164">
        <v>42339</v>
      </c>
      <c r="C34" s="158">
        <v>438.39549483013298</v>
      </c>
      <c r="D34" s="158">
        <v>437.84257003654079</v>
      </c>
      <c r="E34" s="158">
        <v>662.3819342822934</v>
      </c>
      <c r="F34" s="295">
        <v>576.56910898888623</v>
      </c>
      <c r="W34" s="294"/>
      <c r="X34" s="294"/>
      <c r="Y34" s="294"/>
      <c r="Z34" s="294"/>
      <c r="AA34" s="294"/>
      <c r="AB34" s="294"/>
      <c r="AC34" s="294"/>
      <c r="AD34" s="294"/>
      <c r="AE34" s="294"/>
    </row>
    <row r="35" spans="2:31" ht="15" thickBot="1">
      <c r="B35" s="162">
        <v>42705</v>
      </c>
      <c r="C35" s="161">
        <v>515.42334725301168</v>
      </c>
      <c r="D35" s="161">
        <v>409.04192923588943</v>
      </c>
      <c r="E35" s="161">
        <v>638.58209590869092</v>
      </c>
      <c r="F35" s="296">
        <v>566.41944179933216</v>
      </c>
      <c r="W35" s="294"/>
      <c r="X35" s="294"/>
      <c r="Y35" s="294"/>
      <c r="Z35" s="294"/>
      <c r="AA35" s="294"/>
      <c r="AB35" s="294"/>
      <c r="AC35" s="294"/>
      <c r="AD35" s="294"/>
      <c r="AE35" s="294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29"/>
  <sheetViews>
    <sheetView workbookViewId="0">
      <selection activeCell="U13" sqref="U13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7" width="16.5" style="4" customWidth="1"/>
    <col min="8" max="8" width="19.6640625" style="4" customWidth="1"/>
    <col min="9" max="20" width="9.1640625" style="4" customWidth="1"/>
    <col min="21" max="16384" width="8.83203125" style="4"/>
  </cols>
  <sheetData>
    <row r="1" spans="2:27" ht="15">
      <c r="B1" s="7" t="s">
        <v>315</v>
      </c>
    </row>
    <row r="2" spans="2:27" ht="14" thickBot="1"/>
    <row r="3" spans="2:27" ht="27">
      <c r="B3" s="156" t="s">
        <v>5</v>
      </c>
      <c r="C3" s="146" t="s">
        <v>314</v>
      </c>
      <c r="D3" s="146" t="s">
        <v>310</v>
      </c>
      <c r="E3" s="146" t="s">
        <v>311</v>
      </c>
      <c r="F3" s="146" t="s">
        <v>312</v>
      </c>
      <c r="G3" s="91" t="s">
        <v>313</v>
      </c>
      <c r="V3"/>
      <c r="W3"/>
      <c r="X3"/>
      <c r="Y3"/>
      <c r="Z3"/>
      <c r="AA3"/>
    </row>
    <row r="4" spans="2:27" ht="14">
      <c r="B4" s="298">
        <v>1966</v>
      </c>
      <c r="C4" s="148">
        <v>3.47</v>
      </c>
      <c r="D4" s="148"/>
      <c r="E4" s="148"/>
      <c r="F4" s="148"/>
      <c r="G4" s="147"/>
      <c r="V4"/>
      <c r="W4"/>
      <c r="X4"/>
      <c r="Y4"/>
      <c r="Z4"/>
      <c r="AA4"/>
    </row>
    <row r="5" spans="2:27" ht="14">
      <c r="B5" s="298">
        <v>1971</v>
      </c>
      <c r="C5" s="148">
        <v>3.31</v>
      </c>
      <c r="D5" s="148"/>
      <c r="E5" s="148"/>
      <c r="F5" s="148"/>
      <c r="G5" s="147"/>
      <c r="V5"/>
      <c r="W5"/>
      <c r="X5"/>
      <c r="Y5"/>
      <c r="Z5"/>
      <c r="AA5"/>
    </row>
    <row r="6" spans="2:27" ht="14">
      <c r="B6" s="298">
        <v>1976</v>
      </c>
      <c r="C6" s="148">
        <v>3.12</v>
      </c>
      <c r="D6" s="148"/>
      <c r="E6" s="148"/>
      <c r="F6" s="148"/>
      <c r="G6" s="147"/>
      <c r="V6"/>
      <c r="W6"/>
      <c r="X6"/>
      <c r="Y6"/>
      <c r="Z6"/>
      <c r="AA6"/>
    </row>
    <row r="7" spans="2:27" ht="14">
      <c r="B7" s="298">
        <v>1981</v>
      </c>
      <c r="C7" s="148">
        <v>2.98</v>
      </c>
      <c r="D7" s="148"/>
      <c r="E7" s="148"/>
      <c r="F7" s="148"/>
      <c r="G7" s="147"/>
      <c r="V7"/>
      <c r="W7"/>
      <c r="X7"/>
      <c r="Y7"/>
      <c r="Z7"/>
      <c r="AA7"/>
    </row>
    <row r="8" spans="2:27" ht="14">
      <c r="B8" s="298">
        <v>1986</v>
      </c>
      <c r="C8" s="148">
        <v>2.88</v>
      </c>
      <c r="D8" s="148"/>
      <c r="E8" s="148"/>
      <c r="F8" s="148"/>
      <c r="G8" s="147"/>
      <c r="V8"/>
      <c r="W8"/>
      <c r="X8"/>
      <c r="Y8"/>
      <c r="Z8"/>
      <c r="AA8"/>
    </row>
    <row r="9" spans="2:27" ht="14">
      <c r="B9" s="298">
        <v>1991</v>
      </c>
      <c r="C9" s="148">
        <v>2.8</v>
      </c>
      <c r="D9" s="148"/>
      <c r="E9" s="148"/>
      <c r="F9" s="148"/>
      <c r="G9" s="147"/>
      <c r="V9"/>
      <c r="W9"/>
      <c r="X9"/>
      <c r="Y9"/>
      <c r="Z9"/>
      <c r="AA9"/>
    </row>
    <row r="10" spans="2:27" ht="14">
      <c r="B10" s="298">
        <v>1996</v>
      </c>
      <c r="C10" s="148">
        <v>2.64</v>
      </c>
      <c r="D10" s="148"/>
      <c r="E10" s="148"/>
      <c r="F10" s="148"/>
      <c r="G10" s="147">
        <v>2.6</v>
      </c>
      <c r="V10"/>
      <c r="W10"/>
      <c r="X10"/>
      <c r="Y10"/>
      <c r="Z10"/>
      <c r="AA10"/>
    </row>
    <row r="11" spans="2:27" ht="14">
      <c r="B11" s="298">
        <v>2001</v>
      </c>
      <c r="C11" s="148">
        <v>2.6</v>
      </c>
      <c r="D11" s="148"/>
      <c r="E11" s="148"/>
      <c r="F11" s="148">
        <v>2.6</v>
      </c>
      <c r="G11" s="147"/>
      <c r="V11"/>
      <c r="W11"/>
      <c r="X11"/>
      <c r="Y11"/>
      <c r="Z11"/>
      <c r="AA11"/>
    </row>
    <row r="12" spans="2:27" ht="14">
      <c r="B12" s="298">
        <v>2006</v>
      </c>
      <c r="C12" s="148">
        <v>2.6</v>
      </c>
      <c r="D12" s="148"/>
      <c r="E12" s="148"/>
      <c r="F12" s="148">
        <v>2.5</v>
      </c>
      <c r="G12" s="147"/>
      <c r="V12"/>
      <c r="W12"/>
      <c r="X12"/>
      <c r="Y12"/>
      <c r="Z12"/>
      <c r="AA12"/>
    </row>
    <row r="13" spans="2:27" ht="14">
      <c r="B13" s="298">
        <v>2011</v>
      </c>
      <c r="C13" s="148">
        <v>2.6</v>
      </c>
      <c r="D13" s="148">
        <v>2.57</v>
      </c>
      <c r="E13" s="148">
        <v>2.6018579396701083</v>
      </c>
      <c r="F13" s="148">
        <v>2.4300000000000002</v>
      </c>
      <c r="G13" s="147">
        <v>2.4</v>
      </c>
      <c r="V13"/>
      <c r="W13"/>
      <c r="X13"/>
      <c r="Y13"/>
      <c r="Z13"/>
      <c r="AA13"/>
    </row>
    <row r="14" spans="2:27" ht="14">
      <c r="B14" s="298">
        <v>2016</v>
      </c>
      <c r="C14" s="148">
        <v>2.6</v>
      </c>
      <c r="D14" s="148"/>
      <c r="E14" s="148">
        <v>2.5853830824161927</v>
      </c>
      <c r="F14" s="148">
        <v>2.37</v>
      </c>
      <c r="G14" s="147"/>
      <c r="V14"/>
      <c r="W14"/>
      <c r="X14"/>
      <c r="Y14"/>
      <c r="Z14"/>
      <c r="AA14"/>
    </row>
    <row r="15" spans="2:27" ht="14">
      <c r="B15" s="298">
        <v>2021</v>
      </c>
      <c r="C15" s="148"/>
      <c r="D15" s="148"/>
      <c r="E15" s="148">
        <v>2.5687361776891047</v>
      </c>
      <c r="F15" s="148">
        <v>2.3199999999999998</v>
      </c>
      <c r="G15" s="147">
        <v>2.25</v>
      </c>
      <c r="V15"/>
      <c r="W15"/>
      <c r="X15"/>
      <c r="Y15"/>
      <c r="Z15"/>
      <c r="AA15"/>
    </row>
    <row r="16" spans="2:27" ht="14">
      <c r="B16" s="298">
        <v>2026</v>
      </c>
      <c r="C16" s="148"/>
      <c r="D16" s="148"/>
      <c r="E16" s="148">
        <v>2.5492132555095743</v>
      </c>
      <c r="F16" s="148">
        <v>2.27</v>
      </c>
      <c r="G16" s="147"/>
      <c r="V16"/>
      <c r="W16"/>
      <c r="X16"/>
      <c r="Y16"/>
      <c r="Z16"/>
      <c r="AA16"/>
    </row>
    <row r="17" spans="2:27" ht="14">
      <c r="B17" s="298">
        <v>2031</v>
      </c>
      <c r="C17" s="148"/>
      <c r="D17" s="148"/>
      <c r="E17" s="148">
        <v>2.5246236805315547</v>
      </c>
      <c r="F17" s="148"/>
      <c r="G17" s="147"/>
      <c r="V17"/>
      <c r="W17"/>
      <c r="X17"/>
      <c r="Y17"/>
      <c r="Z17"/>
      <c r="AA17"/>
    </row>
    <row r="18" spans="2:27" ht="14">
      <c r="B18" s="298">
        <v>2036</v>
      </c>
      <c r="C18" s="148"/>
      <c r="D18" s="148"/>
      <c r="E18" s="148">
        <v>2.4997375696489206</v>
      </c>
      <c r="F18" s="148"/>
      <c r="G18" s="147"/>
      <c r="V18"/>
      <c r="W18"/>
      <c r="X18"/>
      <c r="Y18"/>
      <c r="Z18"/>
      <c r="AA18"/>
    </row>
    <row r="19" spans="2:27" ht="14">
      <c r="B19" s="298">
        <v>2041</v>
      </c>
      <c r="C19" s="148"/>
      <c r="D19" s="148">
        <v>2.41</v>
      </c>
      <c r="E19" s="148"/>
      <c r="F19" s="148"/>
      <c r="G19" s="147"/>
      <c r="V19"/>
      <c r="W19"/>
      <c r="X19"/>
      <c r="Y19"/>
      <c r="Z19"/>
      <c r="AA19"/>
    </row>
    <row r="20" spans="2:27" ht="14" thickBot="1">
      <c r="B20" s="162"/>
      <c r="C20" s="151"/>
      <c r="D20" s="151"/>
      <c r="E20" s="151"/>
      <c r="F20" s="151"/>
      <c r="G20" s="150"/>
    </row>
    <row r="29" spans="2:27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7"/>
  <sheetViews>
    <sheetView workbookViewId="0">
      <selection activeCell="F10" sqref="F10"/>
    </sheetView>
  </sheetViews>
  <sheetFormatPr baseColWidth="10" defaultColWidth="8.83203125" defaultRowHeight="13" x14ac:dyDescent="0"/>
  <cols>
    <col min="1" max="1" width="0.83203125" style="4" customWidth="1"/>
    <col min="2" max="4" width="18" style="4" customWidth="1"/>
    <col min="5" max="16384" width="8.83203125" style="4"/>
  </cols>
  <sheetData>
    <row r="1" spans="2:4" ht="15">
      <c r="B1" s="378" t="s">
        <v>3011</v>
      </c>
    </row>
    <row r="3" spans="2:4">
      <c r="B3" s="373" t="s">
        <v>3012</v>
      </c>
      <c r="C3" s="374" t="s">
        <v>2989</v>
      </c>
      <c r="D3" s="375" t="s">
        <v>2990</v>
      </c>
    </row>
    <row r="4" spans="2:4">
      <c r="B4" s="376" t="s">
        <v>2991</v>
      </c>
      <c r="C4" s="16">
        <v>571.21808933203863</v>
      </c>
      <c r="D4" s="16">
        <v>485.86051689091084</v>
      </c>
    </row>
    <row r="5" spans="2:4">
      <c r="B5" s="376" t="s">
        <v>2992</v>
      </c>
      <c r="C5" s="16">
        <v>546.375564792859</v>
      </c>
      <c r="D5" s="16">
        <v>452.6432891079516</v>
      </c>
    </row>
    <row r="6" spans="2:4">
      <c r="B6" s="377" t="s">
        <v>2993</v>
      </c>
      <c r="C6" s="16">
        <v>546.35268166191463</v>
      </c>
      <c r="D6" s="16">
        <v>506.15039586802135</v>
      </c>
    </row>
    <row r="7" spans="2:4">
      <c r="B7" s="376" t="s">
        <v>2994</v>
      </c>
      <c r="C7" s="16">
        <v>536.28882736483172</v>
      </c>
      <c r="D7" s="16">
        <v>486.70295880874107</v>
      </c>
    </row>
    <row r="8" spans="2:4">
      <c r="B8" s="376" t="s">
        <v>2995</v>
      </c>
      <c r="C8" s="16">
        <v>526.98064568283257</v>
      </c>
      <c r="D8" s="16">
        <v>498.17976105333503</v>
      </c>
    </row>
    <row r="9" spans="2:4">
      <c r="B9" s="376" t="s">
        <v>2996</v>
      </c>
      <c r="C9" s="16">
        <v>525.40378610212531</v>
      </c>
      <c r="D9" s="16">
        <v>481.61401410756287</v>
      </c>
    </row>
    <row r="10" spans="2:4">
      <c r="B10" s="376" t="s">
        <v>2997</v>
      </c>
      <c r="C10" s="16">
        <v>510.43789665689002</v>
      </c>
      <c r="D10" s="16">
        <v>467.16621953976505</v>
      </c>
    </row>
    <row r="11" spans="2:4">
      <c r="B11" s="376" t="s">
        <v>2998</v>
      </c>
      <c r="C11" s="16">
        <v>509.527713625866</v>
      </c>
      <c r="D11" s="16">
        <v>351.73504273504273</v>
      </c>
    </row>
    <row r="12" spans="2:4">
      <c r="B12" s="376" t="s">
        <v>2999</v>
      </c>
      <c r="C12" s="16">
        <v>475.80137478198418</v>
      </c>
      <c r="D12" s="16">
        <v>482.2417334386638</v>
      </c>
    </row>
    <row r="13" spans="2:4">
      <c r="B13" s="376" t="s">
        <v>2235</v>
      </c>
      <c r="C13" s="16">
        <v>464.39405517769001</v>
      </c>
      <c r="D13" s="16">
        <v>453.00431519699811</v>
      </c>
    </row>
    <row r="14" spans="2:4">
      <c r="B14" s="376" t="s">
        <v>3000</v>
      </c>
      <c r="C14" s="16">
        <v>448.9747955206185</v>
      </c>
      <c r="D14" s="16">
        <v>420.38710409450357</v>
      </c>
    </row>
    <row r="15" spans="2:4">
      <c r="B15" s="376" t="s">
        <v>3001</v>
      </c>
      <c r="C15" s="16">
        <v>448.5073467584985</v>
      </c>
      <c r="D15" s="16">
        <v>398.49539215686275</v>
      </c>
    </row>
    <row r="16" spans="2:4">
      <c r="B16" s="376" t="s">
        <v>3002</v>
      </c>
      <c r="C16" s="16">
        <v>448.39836229333901</v>
      </c>
      <c r="D16" s="16">
        <v>435.60914945591827</v>
      </c>
    </row>
    <row r="17" spans="2:4">
      <c r="B17" s="376" t="s">
        <v>3003</v>
      </c>
      <c r="C17" s="16">
        <v>444.60113770404473</v>
      </c>
      <c r="D17" s="16">
        <v>372.79966196612031</v>
      </c>
    </row>
    <row r="18" spans="2:4">
      <c r="B18" s="376" t="s">
        <v>3004</v>
      </c>
      <c r="C18" s="16">
        <v>436.81621897324862</v>
      </c>
      <c r="D18" s="16">
        <v>372.15457914240341</v>
      </c>
    </row>
    <row r="19" spans="2:4">
      <c r="B19" s="376" t="s">
        <v>3005</v>
      </c>
      <c r="C19" s="16">
        <v>436.24702618002738</v>
      </c>
      <c r="D19" s="16">
        <v>430.70330946646033</v>
      </c>
    </row>
    <row r="20" spans="2:4">
      <c r="B20" s="376" t="s">
        <v>3006</v>
      </c>
      <c r="C20" s="16">
        <v>418.89679891140617</v>
      </c>
      <c r="D20" s="16">
        <v>412.87447444323846</v>
      </c>
    </row>
    <row r="21" spans="2:4">
      <c r="B21" s="376" t="s">
        <v>3007</v>
      </c>
      <c r="C21" s="16">
        <v>413.54557031107873</v>
      </c>
      <c r="D21" s="16">
        <v>389.65103104464083</v>
      </c>
    </row>
    <row r="22" spans="2:4">
      <c r="B22" s="376" t="s">
        <v>76</v>
      </c>
      <c r="C22" s="16">
        <v>401.17651967124203</v>
      </c>
      <c r="D22" s="16">
        <v>406.98396113055742</v>
      </c>
    </row>
    <row r="23" spans="2:4">
      <c r="B23" s="376" t="s">
        <v>3008</v>
      </c>
      <c r="C23" s="16">
        <v>398.18944579377347</v>
      </c>
      <c r="D23" s="16">
        <v>353.26723470178155</v>
      </c>
    </row>
    <row r="24" spans="2:4">
      <c r="B24" s="376" t="s">
        <v>3009</v>
      </c>
      <c r="C24" s="16">
        <v>363.23254364089775</v>
      </c>
      <c r="D24" s="16">
        <v>327.39199749104881</v>
      </c>
    </row>
    <row r="25" spans="2:4">
      <c r="B25" s="376" t="s">
        <v>3010</v>
      </c>
      <c r="C25" s="16">
        <v>289.61301174592313</v>
      </c>
      <c r="D25" s="16">
        <v>280.99214299079807</v>
      </c>
    </row>
    <row r="57" ht="13.5" customHeight="1"/>
  </sheetData>
  <pageMargins left="0.7" right="0.7" top="0.75" bottom="0.75" header="0.3" footer="0.3"/>
  <ignoredErrors>
    <ignoredError sqref="C4:D12 C13:C25" calculatedColumn="1"/>
  </ignoredErrors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4"/>
  <sheetViews>
    <sheetView workbookViewId="0">
      <selection activeCell="S19" sqref="S19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8" width="15.83203125" style="4" customWidth="1"/>
    <col min="9" max="16384" width="8.83203125" style="4"/>
  </cols>
  <sheetData>
    <row r="1" spans="2:7" ht="15">
      <c r="B1" s="7" t="s">
        <v>130</v>
      </c>
    </row>
    <row r="2" spans="2:7" ht="14" thickBot="1"/>
    <row r="3" spans="2:7" ht="39">
      <c r="B3" s="156" t="s">
        <v>5</v>
      </c>
      <c r="C3" s="140" t="s">
        <v>58</v>
      </c>
      <c r="D3" s="140" t="s">
        <v>129</v>
      </c>
      <c r="E3" s="146" t="s">
        <v>316</v>
      </c>
      <c r="F3" s="146" t="s">
        <v>317</v>
      </c>
      <c r="G3" s="91" t="s">
        <v>318</v>
      </c>
    </row>
    <row r="4" spans="2:7">
      <c r="B4" s="164">
        <v>33939</v>
      </c>
      <c r="C4" s="142">
        <v>118349</v>
      </c>
      <c r="D4" s="142">
        <v>28874</v>
      </c>
      <c r="E4" s="141">
        <v>13558</v>
      </c>
      <c r="F4" s="141">
        <v>1702</v>
      </c>
      <c r="G4" s="145">
        <v>169062.73076923078</v>
      </c>
    </row>
    <row r="5" spans="2:7">
      <c r="B5" s="164">
        <v>34304</v>
      </c>
      <c r="C5" s="142">
        <v>126096</v>
      </c>
      <c r="D5" s="142">
        <v>29635</v>
      </c>
      <c r="E5" s="141">
        <v>15779</v>
      </c>
      <c r="F5" s="141">
        <v>5252</v>
      </c>
      <c r="G5" s="145">
        <v>169062.73076923078</v>
      </c>
    </row>
    <row r="6" spans="2:7">
      <c r="B6" s="164">
        <v>34669</v>
      </c>
      <c r="C6" s="142">
        <v>130668</v>
      </c>
      <c r="D6" s="142">
        <v>33467</v>
      </c>
      <c r="E6" s="141">
        <v>14305</v>
      </c>
      <c r="F6" s="141">
        <v>9675</v>
      </c>
      <c r="G6" s="145">
        <v>169062.73076923078</v>
      </c>
    </row>
    <row r="7" spans="2:7">
      <c r="B7" s="164">
        <v>35034</v>
      </c>
      <c r="C7" s="142">
        <v>95220</v>
      </c>
      <c r="D7" s="142">
        <v>23581</v>
      </c>
      <c r="E7" s="141">
        <v>9385</v>
      </c>
      <c r="F7" s="141">
        <v>7679</v>
      </c>
      <c r="G7" s="145">
        <v>169062.73076923078</v>
      </c>
    </row>
    <row r="8" spans="2:7">
      <c r="B8" s="164">
        <v>35400</v>
      </c>
      <c r="C8" s="142">
        <v>87232</v>
      </c>
      <c r="D8" s="142">
        <v>18876</v>
      </c>
      <c r="E8" s="141">
        <v>9775</v>
      </c>
      <c r="F8" s="141">
        <v>8298</v>
      </c>
      <c r="G8" s="145">
        <v>169062.73076923078</v>
      </c>
    </row>
    <row r="9" spans="2:7">
      <c r="B9" s="164">
        <v>35765</v>
      </c>
      <c r="C9" s="142">
        <v>100046</v>
      </c>
      <c r="D9" s="142">
        <v>21153</v>
      </c>
      <c r="E9" s="141">
        <v>10796</v>
      </c>
      <c r="F9" s="141">
        <v>11658</v>
      </c>
      <c r="G9" s="145">
        <v>169062.73076923078</v>
      </c>
    </row>
    <row r="10" spans="2:7">
      <c r="B10" s="164">
        <v>36130</v>
      </c>
      <c r="C10" s="142">
        <v>107459</v>
      </c>
      <c r="D10" s="142">
        <v>22401</v>
      </c>
      <c r="E10" s="141">
        <v>10186</v>
      </c>
      <c r="F10" s="141">
        <v>13593</v>
      </c>
      <c r="G10" s="145">
        <v>169062.73076923078</v>
      </c>
    </row>
    <row r="11" spans="2:7">
      <c r="B11" s="164">
        <v>36495</v>
      </c>
      <c r="C11" s="142">
        <v>119370</v>
      </c>
      <c r="D11" s="142">
        <v>22559</v>
      </c>
      <c r="E11" s="141">
        <v>9566</v>
      </c>
      <c r="F11" s="141">
        <v>15741</v>
      </c>
      <c r="G11" s="145">
        <v>169062.73076923078</v>
      </c>
    </row>
    <row r="12" spans="2:7">
      <c r="B12" s="164">
        <v>36861</v>
      </c>
      <c r="C12" s="142">
        <v>95123</v>
      </c>
      <c r="D12" s="142">
        <v>19290</v>
      </c>
      <c r="E12" s="141">
        <v>8986</v>
      </c>
      <c r="F12" s="141">
        <v>15939</v>
      </c>
      <c r="G12" s="145">
        <v>169062.73076923078</v>
      </c>
    </row>
    <row r="13" spans="2:7">
      <c r="B13" s="164">
        <v>37226</v>
      </c>
      <c r="C13" s="142">
        <v>104818</v>
      </c>
      <c r="D13" s="142">
        <v>18447</v>
      </c>
      <c r="E13" s="141">
        <v>8155</v>
      </c>
      <c r="F13" s="141">
        <v>17008</v>
      </c>
      <c r="G13" s="145">
        <v>169062.73076923078</v>
      </c>
    </row>
    <row r="14" spans="2:7">
      <c r="B14" s="164">
        <v>37591</v>
      </c>
      <c r="C14" s="142">
        <v>120533</v>
      </c>
      <c r="D14" s="142">
        <v>20643</v>
      </c>
      <c r="E14" s="141">
        <v>8980</v>
      </c>
      <c r="F14" s="141">
        <v>26956</v>
      </c>
      <c r="G14" s="145">
        <v>169062.73076923078</v>
      </c>
    </row>
    <row r="15" spans="2:7">
      <c r="B15" s="164">
        <v>37956</v>
      </c>
      <c r="C15" s="142">
        <v>121547</v>
      </c>
      <c r="D15" s="142">
        <v>23021</v>
      </c>
      <c r="E15" s="141">
        <v>9982</v>
      </c>
      <c r="F15" s="141">
        <v>23389</v>
      </c>
      <c r="G15" s="145">
        <v>169062.73076923078</v>
      </c>
    </row>
    <row r="16" spans="2:7">
      <c r="B16" s="164">
        <v>38322</v>
      </c>
      <c r="C16" s="142">
        <v>112479</v>
      </c>
      <c r="D16" s="142">
        <v>23913</v>
      </c>
      <c r="E16" s="141">
        <v>9281</v>
      </c>
      <c r="F16" s="141">
        <v>23367</v>
      </c>
      <c r="G16" s="145">
        <v>169062.73076923078</v>
      </c>
    </row>
    <row r="17" spans="2:7">
      <c r="B17" s="164">
        <v>38687</v>
      </c>
      <c r="C17" s="142">
        <v>106668</v>
      </c>
      <c r="D17" s="142">
        <v>21785</v>
      </c>
      <c r="E17" s="141">
        <v>9146</v>
      </c>
      <c r="F17" s="141">
        <v>18513</v>
      </c>
      <c r="G17" s="145">
        <v>169062.73076923078</v>
      </c>
    </row>
    <row r="18" spans="2:7">
      <c r="B18" s="164">
        <v>39052</v>
      </c>
      <c r="C18" s="142">
        <v>107740</v>
      </c>
      <c r="D18" s="142">
        <v>21589</v>
      </c>
      <c r="E18" s="141">
        <v>7159</v>
      </c>
      <c r="F18" s="141">
        <v>16761</v>
      </c>
      <c r="G18" s="145">
        <v>169062.73076923078</v>
      </c>
    </row>
    <row r="19" spans="2:7">
      <c r="B19" s="164">
        <v>39417</v>
      </c>
      <c r="C19" s="142">
        <v>108697</v>
      </c>
      <c r="D19" s="142">
        <v>22134</v>
      </c>
      <c r="E19" s="141">
        <v>8201</v>
      </c>
      <c r="F19" s="141">
        <v>20351</v>
      </c>
      <c r="G19" s="145">
        <v>169062.73076923078</v>
      </c>
    </row>
    <row r="20" spans="2:7">
      <c r="B20" s="164">
        <v>39783</v>
      </c>
      <c r="C20" s="142">
        <v>101550</v>
      </c>
      <c r="D20" s="142">
        <v>21573</v>
      </c>
      <c r="E20" s="141">
        <v>6502</v>
      </c>
      <c r="F20" s="141">
        <v>19116</v>
      </c>
      <c r="G20" s="145">
        <v>169062.73076923078</v>
      </c>
    </row>
    <row r="21" spans="2:7">
      <c r="B21" s="164">
        <v>40148</v>
      </c>
      <c r="C21" s="142">
        <v>108365</v>
      </c>
      <c r="D21" s="142">
        <v>18237</v>
      </c>
      <c r="E21" s="141">
        <v>7454</v>
      </c>
      <c r="F21" s="141">
        <v>14866</v>
      </c>
      <c r="G21" s="145">
        <v>169062.73076923078</v>
      </c>
    </row>
    <row r="22" spans="2:7">
      <c r="B22" s="164">
        <v>40513</v>
      </c>
      <c r="C22" s="142">
        <v>111815</v>
      </c>
      <c r="D22" s="142">
        <v>27309</v>
      </c>
      <c r="E22" s="141">
        <v>12736</v>
      </c>
      <c r="F22" s="141">
        <v>28948</v>
      </c>
      <c r="G22" s="145">
        <v>169062.73076923078</v>
      </c>
    </row>
    <row r="23" spans="2:7">
      <c r="B23" s="164">
        <v>40878</v>
      </c>
      <c r="C23" s="142">
        <v>95467</v>
      </c>
      <c r="D23" s="142">
        <v>19972</v>
      </c>
      <c r="E23" s="141">
        <v>8690</v>
      </c>
      <c r="F23" s="141">
        <v>28177</v>
      </c>
      <c r="G23" s="145">
        <v>169062.73076923078</v>
      </c>
    </row>
    <row r="24" spans="2:7">
      <c r="B24" s="164">
        <v>41244</v>
      </c>
      <c r="C24" s="142">
        <v>91817</v>
      </c>
      <c r="D24" s="142">
        <v>19401</v>
      </c>
      <c r="E24" s="141">
        <v>11232</v>
      </c>
      <c r="F24" s="141">
        <v>33083</v>
      </c>
      <c r="G24" s="145">
        <v>169062.73076923078</v>
      </c>
    </row>
    <row r="25" spans="2:7">
      <c r="B25" s="164">
        <v>41609</v>
      </c>
      <c r="C25" s="142">
        <v>102809</v>
      </c>
      <c r="D25" s="142">
        <v>25027</v>
      </c>
      <c r="E25" s="141">
        <v>11801</v>
      </c>
      <c r="F25" s="141">
        <v>41365</v>
      </c>
      <c r="G25" s="145">
        <v>169062.73076923078</v>
      </c>
    </row>
    <row r="26" spans="2:7">
      <c r="B26" s="164">
        <v>41974</v>
      </c>
      <c r="C26" s="142">
        <v>117973</v>
      </c>
      <c r="D26" s="142">
        <v>25645</v>
      </c>
      <c r="E26" s="141">
        <v>12381</v>
      </c>
      <c r="F26" s="141">
        <v>52088</v>
      </c>
      <c r="G26" s="145">
        <v>169062.73076923078</v>
      </c>
    </row>
    <row r="27" spans="2:7">
      <c r="B27" s="164">
        <v>42339</v>
      </c>
      <c r="C27" s="142">
        <v>119392</v>
      </c>
      <c r="D27" s="142">
        <v>32255</v>
      </c>
      <c r="E27" s="142">
        <v>9882</v>
      </c>
      <c r="F27" s="142">
        <v>75390</v>
      </c>
      <c r="G27" s="145">
        <v>169062.73076923078</v>
      </c>
    </row>
    <row r="28" spans="2:7">
      <c r="B28" s="164">
        <v>42705</v>
      </c>
      <c r="C28" s="142">
        <v>118003</v>
      </c>
      <c r="D28" s="142">
        <v>33719</v>
      </c>
      <c r="E28" s="142">
        <v>8303</v>
      </c>
      <c r="F28" s="142">
        <v>71260</v>
      </c>
      <c r="G28" s="145">
        <v>169062.73076923078</v>
      </c>
    </row>
    <row r="29" spans="2:7" ht="14" thickBot="1">
      <c r="B29" s="162">
        <v>43070</v>
      </c>
      <c r="C29" s="143">
        <v>117398</v>
      </c>
      <c r="D29" s="143">
        <v>36375</v>
      </c>
      <c r="E29" s="143">
        <v>6453</v>
      </c>
      <c r="F29" s="143">
        <v>59243</v>
      </c>
      <c r="G29" s="144">
        <v>169062.73076923078</v>
      </c>
    </row>
    <row r="64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6"/>
  <sheetViews>
    <sheetView workbookViewId="0">
      <selection activeCell="H17" sqref="H17"/>
    </sheetView>
  </sheetViews>
  <sheetFormatPr baseColWidth="10" defaultColWidth="8.83203125" defaultRowHeight="13" x14ac:dyDescent="0"/>
  <cols>
    <col min="1" max="1" width="0.83203125" style="1" customWidth="1"/>
    <col min="2" max="2" width="19.1640625" style="1" customWidth="1"/>
    <col min="3" max="8" width="15.83203125" style="1" customWidth="1"/>
    <col min="9" max="16384" width="8.83203125" style="1"/>
  </cols>
  <sheetData>
    <row r="1" spans="2:8">
      <c r="B1" s="2" t="s">
        <v>359</v>
      </c>
    </row>
    <row r="2" spans="2:8" ht="14" thickBot="1">
      <c r="B2" s="2"/>
    </row>
    <row r="3" spans="2:8" ht="39">
      <c r="B3" s="8"/>
      <c r="C3" s="179" t="s">
        <v>18</v>
      </c>
      <c r="D3" s="179" t="s">
        <v>19</v>
      </c>
      <c r="E3" s="179" t="s">
        <v>20</v>
      </c>
      <c r="F3" s="179" t="s">
        <v>21</v>
      </c>
      <c r="G3" s="179" t="s">
        <v>22</v>
      </c>
      <c r="H3" s="180" t="s">
        <v>23</v>
      </c>
    </row>
    <row r="4" spans="2:8">
      <c r="B4" s="271">
        <v>41974</v>
      </c>
      <c r="C4" s="16">
        <v>46.951219512195102</v>
      </c>
      <c r="D4" s="16">
        <v>37.012195121951201</v>
      </c>
      <c r="E4" s="16">
        <v>31.951219512195099</v>
      </c>
      <c r="F4" s="16">
        <v>27.0731707317073</v>
      </c>
      <c r="G4" s="16">
        <v>23.048780487804802</v>
      </c>
      <c r="H4" s="17">
        <v>22.0731707317073</v>
      </c>
    </row>
    <row r="5" spans="2:8">
      <c r="B5" s="271">
        <v>42118</v>
      </c>
      <c r="C5" s="16">
        <v>46.463414634146297</v>
      </c>
      <c r="D5" s="16">
        <v>35.914634146341399</v>
      </c>
      <c r="E5" s="16">
        <v>30.487804878048699</v>
      </c>
      <c r="F5" s="16">
        <v>27.621951219512098</v>
      </c>
      <c r="G5" s="16">
        <v>24.5731707317073</v>
      </c>
      <c r="H5" s="17">
        <v>22.804878048780399</v>
      </c>
    </row>
    <row r="6" spans="2:8">
      <c r="B6" s="271">
        <v>42220</v>
      </c>
      <c r="C6" s="16">
        <v>45.8536585365853</v>
      </c>
      <c r="D6" s="16">
        <v>34.817073170731703</v>
      </c>
      <c r="E6" s="16">
        <v>29.024390243902399</v>
      </c>
      <c r="F6" s="16">
        <v>28.109756097560901</v>
      </c>
      <c r="G6" s="16">
        <v>25.975609756097501</v>
      </c>
      <c r="H6" s="17">
        <v>23.475609756097501</v>
      </c>
    </row>
    <row r="7" spans="2:8">
      <c r="B7" s="271">
        <v>42317</v>
      </c>
      <c r="C7" s="16">
        <v>45.487804878048699</v>
      </c>
      <c r="D7" s="16">
        <v>33.841463414634099</v>
      </c>
      <c r="E7" s="16">
        <v>27.987804878048699</v>
      </c>
      <c r="F7" s="16">
        <v>28.597560975609699</v>
      </c>
      <c r="G7" s="16">
        <v>27.195121951219502</v>
      </c>
      <c r="H7" s="17">
        <v>24.085365853658502</v>
      </c>
    </row>
    <row r="8" spans="2:8">
      <c r="B8" s="271">
        <v>42400</v>
      </c>
      <c r="C8" s="16">
        <v>45</v>
      </c>
      <c r="D8" s="16">
        <v>33.231707317073102</v>
      </c>
      <c r="E8" s="16">
        <v>26.768292682926798</v>
      </c>
      <c r="F8" s="16">
        <v>29.085365853658502</v>
      </c>
      <c r="G8" s="16">
        <v>28.3536585365853</v>
      </c>
      <c r="H8" s="17">
        <v>24.634146341463399</v>
      </c>
    </row>
    <row r="9" spans="2:8">
      <c r="B9" s="271">
        <v>42491</v>
      </c>
      <c r="C9" s="16">
        <v>44.512195121951201</v>
      </c>
      <c r="D9" s="16">
        <v>32.256097560975597</v>
      </c>
      <c r="E9" s="16">
        <v>25.670731707317</v>
      </c>
      <c r="F9" s="16">
        <v>29.451219512195099</v>
      </c>
      <c r="G9" s="16">
        <v>29.390243902439</v>
      </c>
      <c r="H9" s="17">
        <v>25.121951219512098</v>
      </c>
    </row>
    <row r="10" spans="2:8">
      <c r="B10" s="271">
        <v>42614</v>
      </c>
      <c r="C10" s="16">
        <v>43.963414634146297</v>
      </c>
      <c r="D10" s="16">
        <v>31.158536585365798</v>
      </c>
      <c r="E10" s="16">
        <v>24.024390243902399</v>
      </c>
      <c r="F10" s="16">
        <v>30.060975609756099</v>
      </c>
      <c r="G10" s="16">
        <v>31.097560975609699</v>
      </c>
      <c r="H10" s="17">
        <v>26.097560975609699</v>
      </c>
    </row>
    <row r="11" spans="2:8">
      <c r="B11" s="271">
        <v>42709</v>
      </c>
      <c r="C11" s="16">
        <v>44.085365853658502</v>
      </c>
      <c r="D11" s="16">
        <v>31.158536585365798</v>
      </c>
      <c r="E11" s="16">
        <v>24.024390243902399</v>
      </c>
      <c r="F11" s="16">
        <v>30.121951219512098</v>
      </c>
      <c r="G11" s="16">
        <v>31.097560975609699</v>
      </c>
      <c r="H11" s="17">
        <v>26.0365853658536</v>
      </c>
    </row>
    <row r="12" spans="2:8">
      <c r="B12" s="271">
        <v>42823</v>
      </c>
      <c r="C12" s="16">
        <v>43.231707317073102</v>
      </c>
      <c r="D12" s="16">
        <v>31.585365853658502</v>
      </c>
      <c r="E12" s="16">
        <v>21.707317073170699</v>
      </c>
      <c r="F12" s="16">
        <v>30.975609756097501</v>
      </c>
      <c r="G12" s="16">
        <v>33.292682926829201</v>
      </c>
      <c r="H12" s="17">
        <v>26.0365853658536</v>
      </c>
    </row>
    <row r="13" spans="2:8" ht="14" thickBot="1">
      <c r="B13" s="272">
        <v>42982</v>
      </c>
      <c r="C13" s="18">
        <v>42.012195121951201</v>
      </c>
      <c r="D13" s="18">
        <v>31.951219512195099</v>
      </c>
      <c r="E13" s="18">
        <v>19.024390243902399</v>
      </c>
      <c r="F13" s="18">
        <v>31.951219512195099</v>
      </c>
      <c r="G13" s="18">
        <v>35.914634146341399</v>
      </c>
      <c r="H13" s="19">
        <v>26.097560975609699</v>
      </c>
    </row>
    <row r="16" spans="2:8">
      <c r="B16" s="32"/>
    </row>
  </sheetData>
  <hyperlinks>
    <hyperlink ref="B11" r:id="rId1" display="Source: BREE, Australian Energy Statistics (2014)"/>
  </hyperlinks>
  <pageMargins left="0.7" right="0.7" top="0.75" bottom="0.75" header="0.3" footer="0.3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1"/>
  <sheetViews>
    <sheetView workbookViewId="0">
      <selection activeCell="P14" sqref="P14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8" width="15.83203125" style="4" customWidth="1"/>
    <col min="9" max="16384" width="8.83203125" style="4"/>
  </cols>
  <sheetData>
    <row r="1" spans="2:2" ht="15">
      <c r="B1" s="7" t="s">
        <v>319</v>
      </c>
    </row>
    <row r="31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1"/>
  <sheetViews>
    <sheetView workbookViewId="0">
      <selection activeCell="C40" sqref="C40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8" width="15.83203125" style="4" customWidth="1"/>
    <col min="9" max="16384" width="8.83203125" style="4"/>
  </cols>
  <sheetData>
    <row r="1" spans="2:2" ht="15">
      <c r="B1" s="7" t="s">
        <v>319</v>
      </c>
    </row>
    <row r="31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1"/>
  <sheetViews>
    <sheetView workbookViewId="0">
      <selection activeCell="B1" sqref="B1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8" width="15.83203125" style="4" customWidth="1"/>
    <col min="9" max="16384" width="8.83203125" style="4"/>
  </cols>
  <sheetData>
    <row r="1" spans="2:2" ht="15">
      <c r="B1" s="7" t="s">
        <v>319</v>
      </c>
    </row>
    <row r="31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78"/>
  <sheetViews>
    <sheetView workbookViewId="0">
      <selection activeCell="K33" sqref="K33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5" width="19.6640625" style="4" customWidth="1"/>
    <col min="6" max="16384" width="8.83203125" style="4"/>
  </cols>
  <sheetData>
    <row r="1" spans="2:4" ht="15">
      <c r="B1" s="7" t="s">
        <v>133</v>
      </c>
    </row>
    <row r="2" spans="2:4" ht="14" thickBot="1"/>
    <row r="3" spans="2:4">
      <c r="B3" s="167" t="s">
        <v>131</v>
      </c>
      <c r="C3" s="168" t="s">
        <v>1</v>
      </c>
      <c r="D3" s="169" t="s">
        <v>3</v>
      </c>
    </row>
    <row r="4" spans="2:4">
      <c r="B4" s="170">
        <v>0</v>
      </c>
      <c r="C4" s="15">
        <v>86795</v>
      </c>
      <c r="D4" s="171">
        <v>106252</v>
      </c>
    </row>
    <row r="5" spans="2:4">
      <c r="B5" s="170">
        <v>5</v>
      </c>
      <c r="C5" s="15">
        <v>101046</v>
      </c>
      <c r="D5" s="171">
        <v>100376</v>
      </c>
    </row>
    <row r="6" spans="2:4">
      <c r="B6" s="165">
        <v>10</v>
      </c>
      <c r="C6" s="15">
        <v>128855</v>
      </c>
      <c r="D6" s="171">
        <v>99856</v>
      </c>
    </row>
    <row r="7" spans="2:4">
      <c r="B7" s="166">
        <v>15</v>
      </c>
      <c r="C7" s="15">
        <v>113385</v>
      </c>
      <c r="D7" s="171">
        <v>78531</v>
      </c>
    </row>
    <row r="8" spans="2:4">
      <c r="B8" s="170">
        <v>20</v>
      </c>
      <c r="C8" s="15">
        <v>70012</v>
      </c>
      <c r="D8" s="171">
        <v>172332</v>
      </c>
    </row>
    <row r="9" spans="2:4">
      <c r="B9" s="165">
        <v>25</v>
      </c>
      <c r="C9" s="15">
        <v>56806</v>
      </c>
      <c r="D9" s="171">
        <v>138885</v>
      </c>
    </row>
    <row r="10" spans="2:4">
      <c r="B10" s="166">
        <v>30</v>
      </c>
      <c r="C10" s="15">
        <v>62295</v>
      </c>
      <c r="D10" s="171">
        <v>33307</v>
      </c>
    </row>
    <row r="11" spans="2:4">
      <c r="B11" s="170">
        <v>35</v>
      </c>
      <c r="C11" s="15">
        <v>40687</v>
      </c>
      <c r="D11" s="171">
        <v>71167</v>
      </c>
    </row>
    <row r="12" spans="2:4" ht="14" thickBot="1">
      <c r="B12" s="172" t="s">
        <v>132</v>
      </c>
      <c r="C12" s="61">
        <v>113339</v>
      </c>
      <c r="D12" s="173">
        <v>163850</v>
      </c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8"/>
  <sheetViews>
    <sheetView workbookViewId="0">
      <selection activeCell="F22" sqref="F22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6" width="16.83203125" style="4" customWidth="1"/>
    <col min="7" max="16384" width="8.83203125" style="4"/>
  </cols>
  <sheetData>
    <row r="1" spans="2:6" ht="15">
      <c r="B1" s="7" t="s">
        <v>135</v>
      </c>
    </row>
    <row r="2" spans="2:6" ht="14" thickBot="1"/>
    <row r="3" spans="2:6" ht="39">
      <c r="B3" s="175"/>
      <c r="C3" s="301" t="s">
        <v>320</v>
      </c>
      <c r="D3" s="302" t="s">
        <v>134</v>
      </c>
      <c r="E3" s="304">
        <v>2017</v>
      </c>
      <c r="F3" s="303" t="s">
        <v>321</v>
      </c>
    </row>
    <row r="4" spans="2:6">
      <c r="B4" s="129" t="s">
        <v>1</v>
      </c>
      <c r="C4" s="157">
        <v>14694.812326528272</v>
      </c>
      <c r="D4" s="157">
        <v>24960.799999999999</v>
      </c>
      <c r="E4" s="157">
        <v>34883.1</v>
      </c>
      <c r="F4" s="191">
        <v>36250</v>
      </c>
    </row>
    <row r="5" spans="2:6" ht="14" thickBot="1">
      <c r="B5" s="174" t="s">
        <v>3</v>
      </c>
      <c r="C5" s="160">
        <v>29264.914003739414</v>
      </c>
      <c r="D5" s="160">
        <v>38236.199999999997</v>
      </c>
      <c r="E5" s="160"/>
      <c r="F5" s="193">
        <v>43193.251428571428</v>
      </c>
    </row>
    <row r="17" spans="4:9" ht="14">
      <c r="D17" s="299"/>
      <c r="E17" s="299"/>
      <c r="F17" s="299"/>
      <c r="G17" s="299"/>
      <c r="H17"/>
    </row>
    <row r="18" spans="4:9" ht="14">
      <c r="D18" s="299"/>
      <c r="E18" s="299"/>
      <c r="F18" s="297"/>
      <c r="G18" s="297"/>
      <c r="H18"/>
    </row>
    <row r="21" spans="4:9" ht="14">
      <c r="D21" s="299"/>
      <c r="E21" s="299"/>
      <c r="F21" s="299"/>
      <c r="G21"/>
      <c r="H21"/>
      <c r="I21"/>
    </row>
    <row r="22" spans="4:9" ht="14">
      <c r="D22" s="297"/>
      <c r="E22" s="297"/>
      <c r="F22" s="297"/>
      <c r="G22"/>
      <c r="H22"/>
      <c r="I22"/>
    </row>
    <row r="23" spans="4:9" ht="15">
      <c r="D23" s="297"/>
      <c r="E23" s="297"/>
      <c r="F23" s="297"/>
      <c r="G23"/>
      <c r="H23"/>
      <c r="I23" s="300"/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>
    <row r="1" spans="1:1">
      <c r="A1" s="2" t="s">
        <v>322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>
    <row r="1" spans="1:1">
      <c r="A1" s="2" t="s">
        <v>322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8"/>
  <sheetViews>
    <sheetView workbookViewId="0">
      <selection activeCell="B2" sqref="B2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4" width="19.6640625" style="4" customWidth="1"/>
    <col min="5" max="5" width="18.6640625" style="4" customWidth="1"/>
    <col min="6" max="6" width="19.83203125" style="4" customWidth="1"/>
    <col min="7" max="7" width="19.5" style="4" customWidth="1"/>
    <col min="8" max="8" width="18" style="4" customWidth="1"/>
    <col min="9" max="9" width="18.5" style="4" customWidth="1"/>
    <col min="10" max="10" width="18.6640625" style="4" customWidth="1"/>
    <col min="11" max="11" width="18.5" style="4" customWidth="1"/>
    <col min="12" max="12" width="19.33203125" style="4" customWidth="1"/>
    <col min="13" max="16384" width="8.83203125" style="4"/>
  </cols>
  <sheetData>
    <row r="1" spans="2:12" ht="15">
      <c r="B1" s="7" t="s">
        <v>323</v>
      </c>
    </row>
    <row r="2" spans="2:12" ht="14" thickBot="1"/>
    <row r="3" spans="2:12" s="181" customFormat="1">
      <c r="B3" s="52" t="s">
        <v>0</v>
      </c>
      <c r="C3" s="179" t="s">
        <v>244</v>
      </c>
      <c r="D3" s="179" t="s">
        <v>245</v>
      </c>
      <c r="E3" s="179" t="s">
        <v>246</v>
      </c>
      <c r="F3" s="179" t="s">
        <v>247</v>
      </c>
      <c r="G3" s="179" t="s">
        <v>248</v>
      </c>
      <c r="H3" s="179" t="s">
        <v>249</v>
      </c>
      <c r="I3" s="179" t="s">
        <v>250</v>
      </c>
      <c r="J3" s="179" t="s">
        <v>251</v>
      </c>
      <c r="K3" s="179" t="s">
        <v>252</v>
      </c>
      <c r="L3" s="180" t="s">
        <v>253</v>
      </c>
    </row>
    <row r="4" spans="2:12">
      <c r="B4" s="10" t="s">
        <v>136</v>
      </c>
      <c r="C4" s="15">
        <v>4270</v>
      </c>
      <c r="D4" s="20">
        <v>6845.9081718340076</v>
      </c>
      <c r="E4" s="15">
        <v>2470</v>
      </c>
      <c r="F4" s="20">
        <v>4315.8736135438676</v>
      </c>
      <c r="G4" s="15">
        <v>2210</v>
      </c>
      <c r="H4" s="20">
        <v>3366.2698665251178</v>
      </c>
      <c r="I4" s="15">
        <v>1860</v>
      </c>
      <c r="J4" s="20">
        <v>2159.4793009189034</v>
      </c>
      <c r="K4" s="15">
        <v>1690</v>
      </c>
      <c r="L4" s="75">
        <v>2366.0798055644068</v>
      </c>
    </row>
    <row r="5" spans="2:12">
      <c r="B5" s="177" t="s">
        <v>137</v>
      </c>
      <c r="C5" s="15">
        <v>3170</v>
      </c>
      <c r="D5" s="20">
        <v>3804.5528083089548</v>
      </c>
      <c r="E5" s="15">
        <v>2690</v>
      </c>
      <c r="F5" s="20">
        <v>3105.087332882556</v>
      </c>
      <c r="G5" s="15">
        <v>1190</v>
      </c>
      <c r="H5" s="20">
        <v>1600.4858940926895</v>
      </c>
      <c r="I5" s="15">
        <v>1420</v>
      </c>
      <c r="J5" s="20">
        <v>1546.7096131636663</v>
      </c>
      <c r="K5" s="15">
        <v>1300</v>
      </c>
      <c r="L5" s="75">
        <v>1695.4362666636514</v>
      </c>
    </row>
    <row r="6" spans="2:12">
      <c r="B6" s="177" t="s">
        <v>138</v>
      </c>
      <c r="C6" s="15">
        <v>2210</v>
      </c>
      <c r="D6" s="20">
        <v>3016.7433499848198</v>
      </c>
      <c r="E6" s="15">
        <v>1880</v>
      </c>
      <c r="F6" s="20">
        <v>2041.911468516354</v>
      </c>
      <c r="G6" s="15">
        <v>500</v>
      </c>
      <c r="H6" s="20">
        <v>926.59528112521446</v>
      </c>
      <c r="I6" s="15">
        <v>810</v>
      </c>
      <c r="J6" s="20">
        <v>911.62718459611119</v>
      </c>
      <c r="K6" s="15">
        <v>770</v>
      </c>
      <c r="L6" s="75">
        <v>1332.7529104250416</v>
      </c>
    </row>
    <row r="7" spans="2:12">
      <c r="B7" s="177" t="s">
        <v>139</v>
      </c>
      <c r="C7" s="15">
        <v>1680</v>
      </c>
      <c r="D7" s="20">
        <v>2218.8107459110706</v>
      </c>
      <c r="E7" s="15">
        <v>1370</v>
      </c>
      <c r="F7" s="20">
        <v>1680.1766876324705</v>
      </c>
      <c r="G7" s="15">
        <v>260</v>
      </c>
      <c r="H7" s="20">
        <v>647.45094365406715</v>
      </c>
      <c r="I7" s="15">
        <v>310</v>
      </c>
      <c r="J7" s="20">
        <v>577.44125180198478</v>
      </c>
      <c r="K7" s="15">
        <v>300</v>
      </c>
      <c r="L7" s="75">
        <v>824.02066240578108</v>
      </c>
    </row>
    <row r="8" spans="2:12">
      <c r="B8" s="177" t="s">
        <v>140</v>
      </c>
      <c r="C8" s="15">
        <v>1230</v>
      </c>
      <c r="D8" s="20">
        <v>1687.2345843292858</v>
      </c>
      <c r="E8" s="15">
        <v>470</v>
      </c>
      <c r="F8" s="20">
        <v>1175.4631619527031</v>
      </c>
      <c r="G8" s="15">
        <v>220</v>
      </c>
      <c r="H8" s="20">
        <v>596.4947518567393</v>
      </c>
      <c r="I8" s="15">
        <v>260</v>
      </c>
      <c r="J8" s="20"/>
      <c r="K8" s="15">
        <v>160</v>
      </c>
      <c r="L8" s="75">
        <v>446.58886598625782</v>
      </c>
    </row>
    <row r="9" spans="2:12" ht="14" thickBot="1">
      <c r="B9" s="178" t="s">
        <v>141</v>
      </c>
      <c r="C9" s="61">
        <v>530</v>
      </c>
      <c r="D9" s="76">
        <v>826.31185145616962</v>
      </c>
      <c r="E9" s="61">
        <v>270</v>
      </c>
      <c r="F9" s="76">
        <v>656.93290089677691</v>
      </c>
      <c r="G9" s="61">
        <v>160</v>
      </c>
      <c r="H9" s="76">
        <v>389.58423500026942</v>
      </c>
      <c r="I9" s="61">
        <v>130</v>
      </c>
      <c r="J9" s="76"/>
      <c r="K9" s="61">
        <v>40</v>
      </c>
      <c r="L9" s="77">
        <v>210.88521442892338</v>
      </c>
    </row>
    <row r="11" spans="2:12">
      <c r="B11" s="79"/>
    </row>
    <row r="78" ht="13.5" customHeight="1"/>
  </sheetData>
  <pageMargins left="0.7" right="0.7" top="0.75" bottom="0.75" header="0.3" footer="0.3"/>
  <ignoredErrors>
    <ignoredError sqref="B6" twoDigitTextYear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7"/>
  <sheetViews>
    <sheetView workbookViewId="0">
      <selection activeCell="B3" sqref="B3:F12"/>
    </sheetView>
  </sheetViews>
  <sheetFormatPr baseColWidth="10" defaultColWidth="8.83203125" defaultRowHeight="13" x14ac:dyDescent="0"/>
  <cols>
    <col min="1" max="1" width="0.83203125" style="4" customWidth="1"/>
    <col min="2" max="2" width="7.5" style="4" customWidth="1"/>
    <col min="3" max="15" width="12.5" style="4" customWidth="1"/>
    <col min="16" max="16384" width="8.83203125" style="4"/>
  </cols>
  <sheetData>
    <row r="1" spans="2:15" ht="15">
      <c r="B1" s="7" t="s">
        <v>282</v>
      </c>
      <c r="G1" s="7" t="s">
        <v>283</v>
      </c>
      <c r="L1" s="7" t="s">
        <v>284</v>
      </c>
    </row>
    <row r="2" spans="2:15" ht="14" thickBot="1"/>
    <row r="3" spans="2:15" s="181" customFormat="1">
      <c r="B3" s="8"/>
      <c r="C3" s="179" t="s">
        <v>3</v>
      </c>
      <c r="D3" s="179" t="s">
        <v>324</v>
      </c>
      <c r="E3" s="180" t="s">
        <v>1</v>
      </c>
      <c r="F3" s="305"/>
      <c r="G3" s="52"/>
      <c r="H3" s="179" t="s">
        <v>3</v>
      </c>
      <c r="I3" s="179" t="s">
        <v>324</v>
      </c>
      <c r="J3" s="180" t="s">
        <v>1</v>
      </c>
      <c r="K3" s="305"/>
      <c r="L3" s="52"/>
      <c r="M3" s="179" t="s">
        <v>3</v>
      </c>
      <c r="N3" s="179" t="s">
        <v>324</v>
      </c>
      <c r="O3" s="180" t="s">
        <v>1</v>
      </c>
    </row>
    <row r="4" spans="2:15">
      <c r="B4" s="229">
        <v>40179</v>
      </c>
      <c r="C4" s="84">
        <v>432.48945147679325</v>
      </c>
      <c r="D4" s="28">
        <v>396.06741573033707</v>
      </c>
      <c r="E4" s="182">
        <v>559.63740458015263</v>
      </c>
      <c r="G4" s="229">
        <v>40179</v>
      </c>
      <c r="H4" s="84">
        <v>432.48945147679325</v>
      </c>
      <c r="I4" s="84">
        <v>396.06741573033707</v>
      </c>
      <c r="J4" s="75">
        <v>559.63740458015263</v>
      </c>
      <c r="L4" s="229">
        <v>40179</v>
      </c>
      <c r="M4" s="15">
        <v>14475</v>
      </c>
      <c r="N4" s="15">
        <v>6908</v>
      </c>
      <c r="O4" s="74">
        <v>3526</v>
      </c>
    </row>
    <row r="5" spans="2:15">
      <c r="B5" s="229">
        <v>40544</v>
      </c>
      <c r="C5" s="84">
        <v>489.95535714285717</v>
      </c>
      <c r="D5" s="28">
        <v>398.7034035656402</v>
      </c>
      <c r="E5" s="182">
        <v>591.61646586345387</v>
      </c>
      <c r="G5" s="229">
        <v>40544</v>
      </c>
      <c r="H5" s="84">
        <v>489.95535714285717</v>
      </c>
      <c r="I5" s="84">
        <v>398.7034035656402</v>
      </c>
      <c r="J5" s="75">
        <v>591.61646586345387</v>
      </c>
      <c r="L5" s="229">
        <v>40544</v>
      </c>
      <c r="M5" s="15">
        <v>10579</v>
      </c>
      <c r="N5" s="15">
        <v>4389</v>
      </c>
      <c r="O5" s="74">
        <v>3890</v>
      </c>
    </row>
    <row r="6" spans="2:15">
      <c r="B6" s="229">
        <v>40909</v>
      </c>
      <c r="C6" s="84">
        <v>460.9375</v>
      </c>
      <c r="D6" s="28">
        <v>400.49751243781094</v>
      </c>
      <c r="E6" s="182">
        <v>580.4625984251968</v>
      </c>
      <c r="G6" s="229">
        <v>40909</v>
      </c>
      <c r="H6" s="84">
        <v>460.9375</v>
      </c>
      <c r="I6" s="84">
        <v>400.49751243781094</v>
      </c>
      <c r="J6" s="75">
        <v>580.4625984251968</v>
      </c>
      <c r="L6" s="229">
        <v>40909</v>
      </c>
      <c r="M6" s="15">
        <v>6439</v>
      </c>
      <c r="N6" s="15">
        <v>4291</v>
      </c>
      <c r="O6" s="74">
        <v>4640</v>
      </c>
    </row>
    <row r="7" spans="2:15">
      <c r="B7" s="229">
        <v>41275</v>
      </c>
      <c r="C7" s="84">
        <v>440.71588366890381</v>
      </c>
      <c r="D7" s="28">
        <v>427.54919499105546</v>
      </c>
      <c r="E7" s="182">
        <v>635.51080550098231</v>
      </c>
      <c r="G7" s="229">
        <v>41275</v>
      </c>
      <c r="H7" s="84">
        <v>440.71588366890381</v>
      </c>
      <c r="I7" s="84">
        <v>427.54919499105546</v>
      </c>
      <c r="J7" s="75">
        <v>635.51080550098231</v>
      </c>
      <c r="L7" s="229">
        <v>41275</v>
      </c>
      <c r="M7" s="15">
        <v>7899</v>
      </c>
      <c r="N7" s="15">
        <v>6988</v>
      </c>
      <c r="O7" s="74">
        <v>6690</v>
      </c>
    </row>
    <row r="8" spans="2:15">
      <c r="B8" s="229">
        <v>41640</v>
      </c>
      <c r="C8" s="84">
        <v>468.75</v>
      </c>
      <c r="D8" s="28">
        <v>485.38011695906431</v>
      </c>
      <c r="E8" s="182">
        <v>738.75802997858671</v>
      </c>
      <c r="G8" s="229">
        <v>41640</v>
      </c>
      <c r="H8" s="84">
        <v>468.75</v>
      </c>
      <c r="I8" s="84">
        <v>485.38011695906431</v>
      </c>
      <c r="J8" s="75">
        <v>738.75802997858671</v>
      </c>
      <c r="L8" s="229">
        <v>41640</v>
      </c>
      <c r="M8" s="15">
        <v>12901</v>
      </c>
      <c r="N8" s="15">
        <v>10822</v>
      </c>
      <c r="O8" s="74">
        <v>8565</v>
      </c>
    </row>
    <row r="9" spans="2:15">
      <c r="B9" s="229">
        <v>42005</v>
      </c>
      <c r="C9" s="84">
        <v>507.14285714285717</v>
      </c>
      <c r="D9" s="28">
        <v>534.02061855670104</v>
      </c>
      <c r="E9" s="182">
        <v>1070.9382151029749</v>
      </c>
      <c r="G9" s="229">
        <v>42005</v>
      </c>
      <c r="H9" s="84">
        <v>507.14285714285717</v>
      </c>
      <c r="I9" s="84">
        <v>534.02061855670104</v>
      </c>
      <c r="J9" s="75">
        <v>1070.9382151029749</v>
      </c>
      <c r="L9" s="229">
        <v>42005</v>
      </c>
      <c r="M9" s="15">
        <v>19827</v>
      </c>
      <c r="N9" s="15">
        <v>11769</v>
      </c>
      <c r="O9" s="74">
        <v>8359</v>
      </c>
    </row>
    <row r="10" spans="2:15" ht="14" thickBot="1">
      <c r="B10" s="241">
        <v>42370</v>
      </c>
      <c r="C10" s="120">
        <v>592.5</v>
      </c>
      <c r="D10" s="214">
        <v>549.89384288747351</v>
      </c>
      <c r="E10" s="183">
        <v>1174.2424242424242</v>
      </c>
      <c r="G10" s="241">
        <v>42370</v>
      </c>
      <c r="H10" s="120">
        <v>592.5</v>
      </c>
      <c r="I10" s="120">
        <v>549.89384288747351</v>
      </c>
      <c r="J10" s="77">
        <v>1174.2424242424242</v>
      </c>
      <c r="L10" s="241">
        <v>42370</v>
      </c>
      <c r="M10" s="61">
        <v>22703</v>
      </c>
      <c r="N10" s="61">
        <v>12252</v>
      </c>
      <c r="O10" s="62">
        <v>10789</v>
      </c>
    </row>
    <row r="77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8"/>
  <sheetViews>
    <sheetView workbookViewId="0">
      <selection activeCell="W17" sqref="W17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8" width="14.5" style="4" customWidth="1"/>
    <col min="9" max="9" width="12.83203125" style="4" customWidth="1"/>
    <col min="10" max="16384" width="8.83203125" style="4"/>
  </cols>
  <sheetData>
    <row r="1" spans="2:8" ht="15">
      <c r="B1" s="7" t="s">
        <v>149</v>
      </c>
    </row>
    <row r="2" spans="2:8" ht="14" thickBot="1"/>
    <row r="3" spans="2:8" ht="51.75" customHeight="1">
      <c r="B3" s="189"/>
      <c r="C3" s="188" t="s">
        <v>142</v>
      </c>
      <c r="D3" s="188" t="s">
        <v>143</v>
      </c>
      <c r="E3" s="188" t="s">
        <v>144</v>
      </c>
      <c r="F3" s="188" t="s">
        <v>145</v>
      </c>
      <c r="G3" s="188" t="s">
        <v>146</v>
      </c>
      <c r="H3" s="169" t="s">
        <v>147</v>
      </c>
    </row>
    <row r="4" spans="2:8">
      <c r="B4" s="184" t="s">
        <v>1</v>
      </c>
      <c r="C4" s="308">
        <v>135000</v>
      </c>
      <c r="D4" s="308">
        <v>131000</v>
      </c>
      <c r="E4" s="308">
        <v>16000</v>
      </c>
      <c r="F4" s="309">
        <v>214024</v>
      </c>
      <c r="G4" s="309">
        <v>81000</v>
      </c>
      <c r="H4" s="310">
        <v>18000</v>
      </c>
    </row>
    <row r="5" spans="2:8">
      <c r="B5" s="185" t="s">
        <v>3</v>
      </c>
      <c r="C5" s="308">
        <v>55000</v>
      </c>
      <c r="D5" s="308">
        <v>82000</v>
      </c>
      <c r="E5" s="308">
        <v>16000</v>
      </c>
      <c r="F5" s="309">
        <v>221430</v>
      </c>
      <c r="G5" s="309">
        <v>54000</v>
      </c>
      <c r="H5" s="310">
        <v>44000</v>
      </c>
    </row>
    <row r="6" spans="2:8">
      <c r="B6" s="185" t="s">
        <v>4</v>
      </c>
      <c r="C6" s="308">
        <v>25000</v>
      </c>
      <c r="D6" s="308">
        <v>69000</v>
      </c>
      <c r="E6" s="308">
        <v>13000</v>
      </c>
      <c r="F6" s="309">
        <v>201789</v>
      </c>
      <c r="G6" s="309">
        <v>40000</v>
      </c>
      <c r="H6" s="310">
        <v>34000</v>
      </c>
    </row>
    <row r="7" spans="2:8">
      <c r="B7" s="186" t="s">
        <v>148</v>
      </c>
      <c r="C7" s="311">
        <v>38000</v>
      </c>
      <c r="D7" s="308">
        <v>75000</v>
      </c>
      <c r="E7" s="311">
        <v>14000</v>
      </c>
      <c r="F7" s="309">
        <v>195831</v>
      </c>
      <c r="G7" s="309">
        <v>39000</v>
      </c>
      <c r="H7" s="310">
        <v>55000</v>
      </c>
    </row>
    <row r="8" spans="2:8" ht="14" thickBot="1">
      <c r="B8" s="187" t="s">
        <v>2</v>
      </c>
      <c r="C8" s="312">
        <v>55000</v>
      </c>
      <c r="D8" s="312">
        <v>76000</v>
      </c>
      <c r="E8" s="312">
        <v>13000</v>
      </c>
      <c r="F8" s="313">
        <v>220436</v>
      </c>
      <c r="G8" s="313">
        <v>51000</v>
      </c>
      <c r="H8" s="314">
        <v>21000</v>
      </c>
    </row>
    <row r="10" spans="2:8">
      <c r="B10" s="79"/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7"/>
  <sheetViews>
    <sheetView workbookViewId="0">
      <selection activeCell="I38" sqref="I38"/>
    </sheetView>
  </sheetViews>
  <sheetFormatPr baseColWidth="10" defaultColWidth="8.83203125" defaultRowHeight="13" x14ac:dyDescent="0"/>
  <cols>
    <col min="1" max="1" width="0.83203125" style="1" customWidth="1"/>
    <col min="2" max="2" width="14.6640625" style="1" customWidth="1"/>
    <col min="3" max="5" width="16.83203125" style="1" customWidth="1"/>
    <col min="6" max="16384" width="8.83203125" style="1"/>
  </cols>
  <sheetData>
    <row r="1" spans="2:6" ht="15">
      <c r="B1" s="6" t="s">
        <v>24</v>
      </c>
    </row>
    <row r="2" spans="2:6" ht="14" thickBot="1"/>
    <row r="3" spans="2:6" ht="39">
      <c r="B3" s="33"/>
      <c r="C3" s="34" t="s">
        <v>287</v>
      </c>
      <c r="D3" s="34" t="s">
        <v>286</v>
      </c>
      <c r="E3" s="35" t="s">
        <v>288</v>
      </c>
      <c r="F3" s="4"/>
    </row>
    <row r="4" spans="2:6">
      <c r="B4" s="36">
        <v>29556</v>
      </c>
      <c r="C4" s="37"/>
      <c r="D4" s="38">
        <v>9.8620831015197208</v>
      </c>
      <c r="E4" s="39"/>
      <c r="F4" s="4"/>
    </row>
    <row r="5" spans="2:6">
      <c r="B5" s="40">
        <v>29921</v>
      </c>
      <c r="C5" s="41"/>
      <c r="D5" s="42">
        <v>9.982634455283721</v>
      </c>
      <c r="E5" s="43"/>
      <c r="F5" s="4"/>
    </row>
    <row r="6" spans="2:6">
      <c r="B6" s="36">
        <v>30286</v>
      </c>
      <c r="C6" s="37"/>
      <c r="D6" s="38">
        <v>10.156409153670296</v>
      </c>
      <c r="E6" s="39"/>
      <c r="F6" s="4"/>
    </row>
    <row r="7" spans="2:6">
      <c r="B7" s="40">
        <v>30651</v>
      </c>
      <c r="C7" s="41"/>
      <c r="D7" s="42">
        <v>10.24587599841505</v>
      </c>
      <c r="E7" s="43"/>
      <c r="F7" s="4"/>
    </row>
    <row r="8" spans="2:6">
      <c r="B8" s="36">
        <v>31017</v>
      </c>
      <c r="C8" s="37"/>
      <c r="D8" s="38">
        <v>10.234864399401957</v>
      </c>
      <c r="E8" s="39">
        <v>9.545855379188712</v>
      </c>
      <c r="F8" s="4"/>
    </row>
    <row r="9" spans="2:6">
      <c r="B9" s="40">
        <v>31382</v>
      </c>
      <c r="C9" s="41"/>
      <c r="D9" s="42">
        <v>10.322690506598553</v>
      </c>
      <c r="E9" s="43"/>
      <c r="F9" s="4"/>
    </row>
    <row r="10" spans="2:6">
      <c r="B10" s="36">
        <v>31747</v>
      </c>
      <c r="C10" s="37"/>
      <c r="D10" s="38">
        <v>10.433725297051037</v>
      </c>
      <c r="E10" s="39"/>
      <c r="F10" s="4"/>
    </row>
    <row r="11" spans="2:6">
      <c r="B11" s="40">
        <v>32112</v>
      </c>
      <c r="C11" s="41"/>
      <c r="D11" s="42">
        <v>10.978163326353576</v>
      </c>
      <c r="E11" s="43"/>
      <c r="F11" s="4"/>
    </row>
    <row r="12" spans="2:6">
      <c r="B12" s="36">
        <v>32478</v>
      </c>
      <c r="C12" s="37"/>
      <c r="D12" s="38">
        <v>11.339850488786659</v>
      </c>
      <c r="E12" s="39">
        <v>10.211621910571662</v>
      </c>
      <c r="F12" s="4"/>
    </row>
    <row r="13" spans="2:6">
      <c r="B13" s="40">
        <v>32843</v>
      </c>
      <c r="C13" s="41"/>
      <c r="D13" s="42">
        <v>11.206703409956535</v>
      </c>
      <c r="E13" s="43"/>
      <c r="F13" s="4"/>
    </row>
    <row r="14" spans="2:6">
      <c r="B14" s="36">
        <v>33208</v>
      </c>
      <c r="C14" s="37"/>
      <c r="D14" s="38">
        <v>11.725881798311406</v>
      </c>
      <c r="E14" s="39"/>
      <c r="F14" s="4"/>
    </row>
    <row r="15" spans="2:6">
      <c r="B15" s="40">
        <v>33573</v>
      </c>
      <c r="C15" s="41"/>
      <c r="D15" s="42">
        <v>12.52984588669416</v>
      </c>
      <c r="E15" s="43"/>
      <c r="F15" s="4"/>
    </row>
    <row r="16" spans="2:6">
      <c r="B16" s="36">
        <v>33939</v>
      </c>
      <c r="C16" s="37"/>
      <c r="D16" s="38">
        <v>12.637438225552133</v>
      </c>
      <c r="E16" s="39"/>
      <c r="F16" s="4"/>
    </row>
    <row r="17" spans="1:6">
      <c r="B17" s="40">
        <v>34304</v>
      </c>
      <c r="C17" s="41"/>
      <c r="D17" s="42">
        <v>12.681263020301458</v>
      </c>
      <c r="E17" s="43">
        <v>12.500345657163397</v>
      </c>
      <c r="F17" s="4"/>
    </row>
    <row r="18" spans="1:6">
      <c r="B18" s="36">
        <v>34669</v>
      </c>
      <c r="C18" s="44">
        <v>12.47182569496619</v>
      </c>
      <c r="D18" s="38">
        <v>12.258475341437221</v>
      </c>
      <c r="E18" s="39"/>
      <c r="F18" s="4"/>
    </row>
    <row r="19" spans="1:6">
      <c r="B19" s="40">
        <v>35034</v>
      </c>
      <c r="C19" s="45">
        <v>12.414318354912414</v>
      </c>
      <c r="D19" s="42">
        <v>11.981172065420891</v>
      </c>
      <c r="E19" s="43"/>
      <c r="F19" s="4"/>
    </row>
    <row r="20" spans="1:6">
      <c r="A20" s="4"/>
      <c r="B20" s="36">
        <v>35400</v>
      </c>
      <c r="C20" s="46">
        <v>12.462908011869436</v>
      </c>
      <c r="D20" s="38">
        <v>11.940983551835501</v>
      </c>
      <c r="E20" s="39"/>
      <c r="F20" s="4"/>
    </row>
    <row r="21" spans="1:6">
      <c r="B21" s="40">
        <v>35765</v>
      </c>
      <c r="C21" s="45">
        <v>12.59899208063355</v>
      </c>
      <c r="D21" s="42">
        <v>12.226596147189284</v>
      </c>
      <c r="E21" s="43"/>
      <c r="F21" s="4"/>
    </row>
    <row r="22" spans="1:6">
      <c r="B22" s="36">
        <v>36130</v>
      </c>
      <c r="C22" s="46"/>
      <c r="D22" s="38">
        <v>12.453576088886829</v>
      </c>
      <c r="E22" s="39">
        <v>12.039080093719431</v>
      </c>
      <c r="F22" s="4"/>
    </row>
    <row r="23" spans="1:6">
      <c r="B23" s="40">
        <v>36495</v>
      </c>
      <c r="C23" s="45">
        <v>12.210095497953615</v>
      </c>
      <c r="D23" s="42">
        <v>12.222854303634307</v>
      </c>
      <c r="E23" s="43"/>
      <c r="F23" s="4"/>
    </row>
    <row r="24" spans="1:6">
      <c r="B24" s="36">
        <v>36861</v>
      </c>
      <c r="C24" s="46">
        <v>12.377622377622378</v>
      </c>
      <c r="D24" s="38">
        <v>12.206496832457205</v>
      </c>
      <c r="E24" s="39"/>
      <c r="F24" s="4"/>
    </row>
    <row r="25" spans="1:6">
      <c r="B25" s="40">
        <v>37226</v>
      </c>
      <c r="C25" s="45"/>
      <c r="D25" s="42">
        <v>12.082146323138089</v>
      </c>
      <c r="E25" s="43"/>
      <c r="F25" s="4"/>
    </row>
    <row r="26" spans="1:6">
      <c r="B26" s="36">
        <v>37591</v>
      </c>
      <c r="C26" s="46">
        <v>12.898845892735913</v>
      </c>
      <c r="D26" s="38">
        <v>12.361298040975026</v>
      </c>
      <c r="E26" s="39"/>
      <c r="F26" s="4"/>
    </row>
    <row r="27" spans="1:6">
      <c r="B27" s="40">
        <v>37956</v>
      </c>
      <c r="C27" s="45">
        <v>13.659466327827191</v>
      </c>
      <c r="D27" s="42">
        <v>12.309163488374679</v>
      </c>
      <c r="E27" s="43">
        <v>13.049645390070921</v>
      </c>
      <c r="F27" s="4"/>
    </row>
    <row r="28" spans="1:6">
      <c r="B28" s="36">
        <v>38322</v>
      </c>
      <c r="C28" s="46"/>
      <c r="D28" s="38">
        <v>12.102543214276622</v>
      </c>
      <c r="E28" s="39"/>
      <c r="F28" s="4"/>
    </row>
    <row r="29" spans="1:6">
      <c r="B29" s="40">
        <v>38687</v>
      </c>
      <c r="C29" s="45">
        <v>13.89375364856976</v>
      </c>
      <c r="D29" s="42">
        <v>12.255202838783926</v>
      </c>
      <c r="E29" s="43"/>
      <c r="F29" s="4"/>
    </row>
    <row r="30" spans="1:6">
      <c r="B30" s="36">
        <v>39052</v>
      </c>
      <c r="C30" s="46"/>
      <c r="D30" s="38">
        <v>12.28341296444718</v>
      </c>
      <c r="E30" s="39"/>
      <c r="F30" s="4"/>
    </row>
    <row r="31" spans="1:6">
      <c r="B31" s="40">
        <v>39417</v>
      </c>
      <c r="C31" s="45">
        <v>13.135379969803724</v>
      </c>
      <c r="D31" s="42">
        <v>12.157667879311793</v>
      </c>
      <c r="E31" s="43"/>
      <c r="F31" s="4"/>
    </row>
    <row r="32" spans="1:6">
      <c r="B32" s="36">
        <v>39783</v>
      </c>
      <c r="C32" s="46"/>
      <c r="D32" s="38">
        <v>12.230619957103462</v>
      </c>
      <c r="E32" s="39"/>
      <c r="F32" s="4"/>
    </row>
    <row r="33" spans="2:6">
      <c r="B33" s="40">
        <v>40148</v>
      </c>
      <c r="C33" s="45">
        <v>14.159751037344398</v>
      </c>
      <c r="D33" s="42">
        <v>13.031194225057988</v>
      </c>
      <c r="E33" s="43">
        <v>13.877369668246445</v>
      </c>
      <c r="F33" s="4"/>
    </row>
    <row r="34" spans="2:6">
      <c r="B34" s="36">
        <v>40513</v>
      </c>
      <c r="C34" s="46"/>
      <c r="D34" s="38">
        <v>12.749959369682816</v>
      </c>
      <c r="E34" s="39"/>
      <c r="F34" s="4"/>
    </row>
    <row r="35" spans="2:6">
      <c r="B35" s="40">
        <v>40878</v>
      </c>
      <c r="C35" s="45">
        <v>14.342828585707146</v>
      </c>
      <c r="D35" s="42">
        <v>12.919526241170345</v>
      </c>
      <c r="E35" s="43"/>
      <c r="F35" s="4"/>
    </row>
    <row r="36" spans="2:6">
      <c r="B36" s="36">
        <v>41244</v>
      </c>
      <c r="C36" s="46"/>
      <c r="D36" s="38">
        <v>13.394036495279096</v>
      </c>
      <c r="E36" s="39"/>
      <c r="F36" s="4"/>
    </row>
    <row r="37" spans="2:6">
      <c r="B37" s="40">
        <v>41609</v>
      </c>
      <c r="C37" s="45">
        <v>13.721804511278195</v>
      </c>
      <c r="D37" s="42">
        <v>13.567808369239758</v>
      </c>
      <c r="E37" s="43"/>
      <c r="F37" s="4"/>
    </row>
    <row r="38" spans="2:6">
      <c r="B38" s="36">
        <v>41974</v>
      </c>
      <c r="C38" s="46"/>
      <c r="D38" s="38">
        <v>13.742845341358354</v>
      </c>
      <c r="E38" s="39"/>
      <c r="F38" s="4"/>
    </row>
    <row r="39" spans="2:6">
      <c r="B39" s="40">
        <v>42339</v>
      </c>
      <c r="C39" s="45">
        <v>13.750592697961119</v>
      </c>
      <c r="D39" s="42">
        <v>13.940998238916661</v>
      </c>
      <c r="E39" s="43">
        <v>14.077</v>
      </c>
      <c r="F39" s="4"/>
    </row>
    <row r="40" spans="2:6" ht="14" thickBot="1">
      <c r="B40" s="47">
        <v>42705</v>
      </c>
      <c r="C40" s="48"/>
      <c r="D40" s="49">
        <v>14.016286904161914</v>
      </c>
      <c r="E40" s="50"/>
      <c r="F40" s="4"/>
    </row>
    <row r="41" spans="2:6">
      <c r="B41" s="4"/>
      <c r="C41" s="4"/>
      <c r="D41" s="4"/>
      <c r="E41" s="4"/>
      <c r="F41" s="4"/>
    </row>
    <row r="42" spans="2:6">
      <c r="B42" s="4"/>
      <c r="C42" s="4"/>
      <c r="D42" s="4"/>
      <c r="E42" s="4"/>
      <c r="F42" s="4"/>
    </row>
    <row r="43" spans="2:6">
      <c r="B43" s="4"/>
      <c r="C43" s="4"/>
      <c r="D43" s="4"/>
      <c r="E43" s="4"/>
      <c r="F43" s="4"/>
    </row>
    <row r="44" spans="2:6">
      <c r="B44" s="4"/>
      <c r="C44" s="4"/>
      <c r="D44" s="4"/>
      <c r="E44" s="4"/>
      <c r="F44" s="4"/>
    </row>
    <row r="45" spans="2:6">
      <c r="B45" s="4"/>
      <c r="C45" s="4"/>
      <c r="D45" s="4"/>
      <c r="E45" s="4"/>
      <c r="F45" s="4"/>
    </row>
    <row r="46" spans="2:6">
      <c r="B46" s="4"/>
      <c r="C46" s="4"/>
      <c r="D46" s="4"/>
      <c r="E46" s="4"/>
      <c r="F46" s="4"/>
    </row>
    <row r="47" spans="2:6">
      <c r="B47" s="4"/>
      <c r="C47" s="4"/>
      <c r="D47" s="4"/>
      <c r="E47" s="4"/>
      <c r="F47" s="4"/>
    </row>
    <row r="48" spans="2:6">
      <c r="B48" s="4"/>
      <c r="C48" s="4"/>
      <c r="D48" s="4"/>
      <c r="E48" s="4"/>
      <c r="F48" s="4"/>
    </row>
    <row r="49" spans="2:6">
      <c r="B49" s="4"/>
      <c r="C49" s="4"/>
      <c r="D49" s="4"/>
      <c r="E49" s="4"/>
      <c r="F49" s="4"/>
    </row>
    <row r="50" spans="2:6">
      <c r="B50" s="4"/>
      <c r="C50" s="4"/>
      <c r="D50" s="4"/>
      <c r="E50" s="4"/>
      <c r="F50" s="4"/>
    </row>
    <row r="51" spans="2:6">
      <c r="B51" s="4"/>
      <c r="C51" s="4"/>
      <c r="D51" s="4"/>
      <c r="E51" s="4"/>
      <c r="F51" s="4"/>
    </row>
    <row r="52" spans="2:6">
      <c r="B52" s="4"/>
      <c r="C52" s="4"/>
      <c r="D52" s="4"/>
      <c r="E52" s="4"/>
      <c r="F52" s="4"/>
    </row>
    <row r="53" spans="2:6">
      <c r="B53" s="4"/>
      <c r="C53" s="4"/>
      <c r="D53" s="4"/>
      <c r="E53" s="4"/>
      <c r="F53" s="4"/>
    </row>
    <row r="54" spans="2:6">
      <c r="B54" s="4"/>
      <c r="C54" s="4"/>
      <c r="D54" s="4"/>
      <c r="E54" s="4"/>
      <c r="F54" s="4"/>
    </row>
    <row r="55" spans="2:6">
      <c r="B55" s="4"/>
      <c r="C55" s="4"/>
      <c r="D55" s="4"/>
      <c r="E55" s="4"/>
      <c r="F55" s="4"/>
    </row>
    <row r="56" spans="2:6">
      <c r="B56" s="4"/>
      <c r="C56" s="4"/>
      <c r="D56" s="4"/>
      <c r="E56" s="4"/>
      <c r="F56" s="4"/>
    </row>
    <row r="57" spans="2:6">
      <c r="B57" s="4"/>
      <c r="C57" s="4"/>
      <c r="D57" s="4"/>
      <c r="E57" s="4"/>
      <c r="F57" s="4"/>
    </row>
    <row r="58" spans="2:6">
      <c r="B58" s="4"/>
      <c r="C58" s="4"/>
      <c r="D58" s="4"/>
      <c r="E58" s="4"/>
      <c r="F58" s="4"/>
    </row>
    <row r="59" spans="2:6">
      <c r="B59" s="4"/>
      <c r="C59" s="4"/>
      <c r="D59" s="4"/>
      <c r="E59" s="4"/>
      <c r="F59" s="4"/>
    </row>
    <row r="60" spans="2:6">
      <c r="B60" s="4"/>
      <c r="C60" s="4"/>
      <c r="D60" s="4"/>
      <c r="E60" s="4"/>
      <c r="F60" s="4"/>
    </row>
    <row r="61" spans="2:6">
      <c r="B61" s="4"/>
      <c r="C61" s="4"/>
      <c r="D61" s="4"/>
      <c r="E61" s="4"/>
      <c r="F61" s="4"/>
    </row>
    <row r="62" spans="2:6">
      <c r="B62" s="4"/>
      <c r="C62" s="4"/>
      <c r="D62" s="4"/>
      <c r="E62" s="4"/>
      <c r="F62" s="4"/>
    </row>
    <row r="63" spans="2:6">
      <c r="B63" s="4"/>
      <c r="C63" s="4"/>
      <c r="D63" s="4"/>
      <c r="E63" s="4"/>
      <c r="F63" s="4"/>
    </row>
    <row r="64" spans="2:6">
      <c r="B64" s="4"/>
      <c r="C64" s="4"/>
      <c r="D64" s="4"/>
      <c r="E64" s="4"/>
      <c r="F64" s="4"/>
    </row>
    <row r="65" spans="2:6">
      <c r="B65" s="4"/>
      <c r="C65" s="4"/>
      <c r="D65" s="4"/>
      <c r="E65" s="4"/>
      <c r="F65" s="4"/>
    </row>
    <row r="66" spans="2:6">
      <c r="B66" s="4"/>
      <c r="C66" s="4"/>
      <c r="D66" s="4"/>
      <c r="E66" s="4"/>
      <c r="F66" s="4"/>
    </row>
    <row r="67" spans="2:6">
      <c r="B67" s="4"/>
      <c r="C67" s="4"/>
      <c r="D67" s="4"/>
      <c r="E67" s="4"/>
      <c r="F67" s="4"/>
    </row>
    <row r="68" spans="2:6">
      <c r="B68" s="4"/>
      <c r="C68" s="4"/>
      <c r="D68" s="4"/>
      <c r="E68" s="4"/>
      <c r="F68" s="4"/>
    </row>
    <row r="69" spans="2:6">
      <c r="B69" s="4"/>
      <c r="C69" s="4"/>
      <c r="D69" s="4"/>
      <c r="E69" s="4"/>
      <c r="F69" s="4"/>
    </row>
    <row r="70" spans="2:6">
      <c r="B70" s="4"/>
      <c r="C70" s="4"/>
      <c r="D70" s="4"/>
      <c r="E70" s="4"/>
      <c r="F70" s="4"/>
    </row>
    <row r="71" spans="2:6">
      <c r="B71" s="4"/>
      <c r="C71" s="4"/>
      <c r="D71" s="4"/>
      <c r="E71" s="4"/>
      <c r="F71" s="4"/>
    </row>
    <row r="72" spans="2:6">
      <c r="B72" s="4"/>
      <c r="C72" s="4"/>
      <c r="D72" s="4"/>
      <c r="E72" s="4"/>
      <c r="F72" s="4"/>
    </row>
    <row r="73" spans="2:6">
      <c r="B73" s="4"/>
      <c r="C73" s="4"/>
      <c r="D73" s="4"/>
      <c r="E73" s="4"/>
      <c r="F73" s="4"/>
    </row>
    <row r="74" spans="2:6">
      <c r="B74" s="4"/>
      <c r="C74" s="4"/>
      <c r="D74" s="4"/>
      <c r="E74" s="4"/>
      <c r="F74" s="4"/>
    </row>
    <row r="75" spans="2:6">
      <c r="B75" s="4"/>
      <c r="C75" s="4"/>
      <c r="D75" s="4"/>
      <c r="E75" s="4"/>
      <c r="F75" s="4"/>
    </row>
    <row r="76" spans="2:6">
      <c r="B76" s="4"/>
      <c r="C76" s="4"/>
      <c r="D76" s="4"/>
      <c r="E76" s="4"/>
      <c r="F76" s="4"/>
    </row>
    <row r="77" spans="2:6">
      <c r="B77" s="4"/>
      <c r="C77" s="4"/>
      <c r="D77" s="4"/>
      <c r="E77" s="4"/>
      <c r="F77" s="4"/>
    </row>
    <row r="78" spans="2:6">
      <c r="B78" s="4"/>
      <c r="C78" s="4"/>
      <c r="D78" s="4"/>
      <c r="E78" s="4"/>
      <c r="F78" s="4"/>
    </row>
    <row r="79" spans="2:6">
      <c r="B79" s="4"/>
      <c r="C79" s="4"/>
      <c r="D79" s="4"/>
      <c r="E79" s="4"/>
      <c r="F79" s="4"/>
    </row>
    <row r="80" spans="2:6">
      <c r="B80" s="4"/>
      <c r="C80" s="4"/>
      <c r="D80" s="4"/>
      <c r="E80" s="4"/>
      <c r="F80" s="4"/>
    </row>
    <row r="81" spans="2:6">
      <c r="B81" s="4"/>
      <c r="C81" s="4"/>
      <c r="D81" s="4"/>
      <c r="E81" s="4"/>
      <c r="F81" s="4"/>
    </row>
    <row r="82" spans="2:6">
      <c r="B82" s="4"/>
      <c r="C82" s="4"/>
      <c r="D82" s="4"/>
      <c r="E82" s="4"/>
      <c r="F82" s="4"/>
    </row>
    <row r="83" spans="2:6">
      <c r="B83" s="4"/>
      <c r="C83" s="4"/>
      <c r="D83" s="4"/>
      <c r="E83" s="4"/>
      <c r="F83" s="4"/>
    </row>
    <row r="84" spans="2:6">
      <c r="B84" s="4"/>
      <c r="C84" s="4"/>
      <c r="D84" s="4"/>
      <c r="E84" s="4"/>
      <c r="F84" s="4"/>
    </row>
    <row r="85" spans="2:6">
      <c r="B85" s="4"/>
      <c r="C85" s="4"/>
      <c r="D85" s="4"/>
      <c r="E85" s="4"/>
      <c r="F85" s="4"/>
    </row>
    <row r="86" spans="2:6">
      <c r="B86" s="4"/>
      <c r="C86" s="4"/>
      <c r="D86" s="4"/>
      <c r="E86" s="4"/>
      <c r="F86" s="4"/>
    </row>
    <row r="87" spans="2:6">
      <c r="B87" s="4"/>
      <c r="C87" s="4"/>
      <c r="D87" s="4"/>
      <c r="E87" s="4"/>
      <c r="F87" s="4"/>
    </row>
    <row r="88" spans="2:6">
      <c r="B88" s="4"/>
      <c r="C88" s="4"/>
      <c r="D88" s="4"/>
      <c r="E88" s="4"/>
      <c r="F88" s="4"/>
    </row>
    <row r="89" spans="2:6">
      <c r="B89" s="4"/>
      <c r="C89" s="4"/>
      <c r="D89" s="4"/>
      <c r="E89" s="4"/>
      <c r="F89" s="4"/>
    </row>
    <row r="90" spans="2:6">
      <c r="B90" s="4"/>
      <c r="C90" s="4"/>
      <c r="D90" s="4"/>
      <c r="E90" s="4"/>
      <c r="F90" s="4"/>
    </row>
    <row r="91" spans="2:6">
      <c r="B91" s="4"/>
      <c r="C91" s="4"/>
      <c r="D91" s="4"/>
      <c r="E91" s="4"/>
      <c r="F91" s="4"/>
    </row>
    <row r="92" spans="2:6">
      <c r="B92" s="4"/>
      <c r="C92" s="4"/>
      <c r="D92" s="4"/>
      <c r="E92" s="4"/>
      <c r="F92" s="4"/>
    </row>
    <row r="93" spans="2:6">
      <c r="B93" s="4"/>
      <c r="C93" s="4"/>
      <c r="D93" s="4"/>
      <c r="E93" s="4"/>
      <c r="F93" s="4"/>
    </row>
    <row r="94" spans="2:6">
      <c r="B94" s="4"/>
      <c r="C94" s="4"/>
      <c r="D94" s="4"/>
      <c r="E94" s="4"/>
      <c r="F94" s="4"/>
    </row>
    <row r="95" spans="2:6">
      <c r="B95" s="4"/>
      <c r="C95" s="4"/>
      <c r="D95" s="4"/>
      <c r="E95" s="4"/>
      <c r="F95" s="4"/>
    </row>
    <row r="96" spans="2:6">
      <c r="B96" s="4"/>
      <c r="C96" s="4"/>
      <c r="D96" s="4"/>
      <c r="E96" s="4"/>
      <c r="F96" s="4"/>
    </row>
    <row r="97" spans="2:6">
      <c r="B97" s="4"/>
      <c r="C97" s="4"/>
      <c r="D97" s="4"/>
      <c r="E97" s="4"/>
      <c r="F97" s="4"/>
    </row>
    <row r="98" spans="2:6">
      <c r="B98" s="4"/>
      <c r="C98" s="4"/>
      <c r="D98" s="4"/>
      <c r="E98" s="4"/>
      <c r="F98" s="4"/>
    </row>
    <row r="99" spans="2:6">
      <c r="B99" s="4"/>
      <c r="C99" s="4"/>
      <c r="D99" s="4"/>
      <c r="E99" s="4"/>
      <c r="F99" s="4"/>
    </row>
    <row r="100" spans="2:6">
      <c r="B100" s="4"/>
      <c r="C100" s="4"/>
      <c r="D100" s="4"/>
      <c r="E100" s="4"/>
      <c r="F100" s="4"/>
    </row>
    <row r="101" spans="2:6">
      <c r="B101" s="4"/>
      <c r="C101" s="4"/>
      <c r="D101" s="4"/>
      <c r="E101" s="4"/>
      <c r="F101" s="4"/>
    </row>
    <row r="102" spans="2:6">
      <c r="B102" s="4"/>
      <c r="C102" s="4"/>
      <c r="D102" s="4"/>
      <c r="E102" s="4"/>
      <c r="F102" s="4"/>
    </row>
    <row r="103" spans="2:6">
      <c r="B103" s="4"/>
      <c r="C103" s="4"/>
      <c r="D103" s="4"/>
      <c r="E103" s="4"/>
      <c r="F103" s="4"/>
    </row>
    <row r="104" spans="2:6">
      <c r="B104" s="4"/>
      <c r="C104" s="4"/>
      <c r="D104" s="4"/>
      <c r="E104" s="4"/>
      <c r="F104" s="4"/>
    </row>
    <row r="105" spans="2:6">
      <c r="B105" s="4"/>
      <c r="C105" s="4"/>
      <c r="D105" s="4"/>
      <c r="E105" s="4"/>
      <c r="F105" s="4"/>
    </row>
    <row r="106" spans="2:6">
      <c r="B106" s="4"/>
      <c r="C106" s="4"/>
      <c r="D106" s="4"/>
      <c r="E106" s="4"/>
      <c r="F106" s="4"/>
    </row>
    <row r="107" spans="2:6">
      <c r="B107" s="4"/>
      <c r="C107" s="4"/>
      <c r="D107" s="4"/>
      <c r="E107" s="4"/>
      <c r="F107" s="4"/>
    </row>
    <row r="108" spans="2:6">
      <c r="B108" s="4"/>
      <c r="C108" s="4"/>
      <c r="D108" s="4"/>
      <c r="E108" s="4"/>
      <c r="F108" s="4"/>
    </row>
    <row r="109" spans="2:6">
      <c r="B109" s="4"/>
      <c r="C109" s="4"/>
      <c r="D109" s="4"/>
      <c r="E109" s="4"/>
      <c r="F109" s="4"/>
    </row>
    <row r="110" spans="2:6">
      <c r="B110" s="4"/>
      <c r="C110" s="4"/>
      <c r="D110" s="4"/>
      <c r="E110" s="4"/>
      <c r="F110" s="4"/>
    </row>
    <row r="111" spans="2:6">
      <c r="B111" s="4"/>
      <c r="C111" s="4"/>
      <c r="D111" s="4"/>
      <c r="E111" s="4"/>
      <c r="F111" s="4"/>
    </row>
    <row r="112" spans="2:6">
      <c r="B112" s="4"/>
      <c r="C112" s="4"/>
      <c r="D112" s="4"/>
      <c r="E112" s="4"/>
      <c r="F112" s="4"/>
    </row>
    <row r="113" spans="2:6">
      <c r="B113" s="4"/>
      <c r="C113" s="4"/>
      <c r="D113" s="4"/>
      <c r="E113" s="4"/>
      <c r="F113" s="4"/>
    </row>
    <row r="114" spans="2:6">
      <c r="B114" s="4"/>
      <c r="C114" s="4"/>
      <c r="D114" s="4"/>
      <c r="E114" s="4"/>
      <c r="F114" s="4"/>
    </row>
    <row r="115" spans="2:6">
      <c r="B115" s="4"/>
      <c r="C115" s="4"/>
      <c r="D115" s="4"/>
      <c r="E115" s="4"/>
      <c r="F115" s="4"/>
    </row>
    <row r="116" spans="2:6">
      <c r="B116" s="4"/>
      <c r="C116" s="4"/>
      <c r="D116" s="4"/>
      <c r="E116" s="4"/>
      <c r="F116" s="4"/>
    </row>
    <row r="117" spans="2:6">
      <c r="B117" s="4"/>
      <c r="C117" s="4"/>
      <c r="D117" s="4"/>
      <c r="E117" s="4"/>
      <c r="F117" s="4"/>
    </row>
    <row r="118" spans="2:6">
      <c r="B118" s="4"/>
      <c r="C118" s="4"/>
      <c r="D118" s="4"/>
      <c r="E118" s="4"/>
      <c r="F118" s="4"/>
    </row>
    <row r="119" spans="2:6">
      <c r="B119" s="4"/>
      <c r="C119" s="4"/>
      <c r="D119" s="4"/>
      <c r="E119" s="4"/>
      <c r="F119" s="4"/>
    </row>
    <row r="120" spans="2:6">
      <c r="B120" s="4"/>
      <c r="C120" s="4"/>
      <c r="D120" s="4"/>
      <c r="E120" s="4"/>
      <c r="F120" s="4"/>
    </row>
    <row r="121" spans="2:6">
      <c r="B121" s="4"/>
      <c r="C121" s="4"/>
      <c r="D121" s="4"/>
      <c r="E121" s="4"/>
      <c r="F121" s="4"/>
    </row>
    <row r="122" spans="2:6">
      <c r="B122" s="4"/>
      <c r="C122" s="4"/>
      <c r="D122" s="4"/>
      <c r="E122" s="4"/>
      <c r="F122" s="4"/>
    </row>
    <row r="123" spans="2:6">
      <c r="B123" s="4"/>
      <c r="C123" s="4"/>
      <c r="D123" s="4"/>
      <c r="E123" s="4"/>
      <c r="F123" s="4"/>
    </row>
    <row r="124" spans="2:6">
      <c r="B124" s="4"/>
      <c r="C124" s="4"/>
      <c r="D124" s="4"/>
      <c r="E124" s="4"/>
      <c r="F124" s="4"/>
    </row>
    <row r="125" spans="2:6">
      <c r="B125" s="4"/>
      <c r="C125" s="4"/>
      <c r="D125" s="4"/>
      <c r="E125" s="4"/>
      <c r="F125" s="4"/>
    </row>
    <row r="126" spans="2:6">
      <c r="B126" s="4"/>
      <c r="C126" s="4"/>
      <c r="D126" s="4"/>
      <c r="E126" s="4"/>
      <c r="F126" s="4"/>
    </row>
    <row r="127" spans="2:6">
      <c r="B127" s="4"/>
      <c r="C127" s="4"/>
      <c r="D127" s="4"/>
      <c r="E127" s="4"/>
      <c r="F127" s="4"/>
    </row>
    <row r="128" spans="2:6">
      <c r="B128" s="4"/>
      <c r="C128" s="4"/>
      <c r="D128" s="4"/>
      <c r="E128" s="4"/>
      <c r="F128" s="4"/>
    </row>
    <row r="129" spans="2:6">
      <c r="B129" s="4"/>
      <c r="C129" s="4"/>
      <c r="D129" s="4"/>
      <c r="E129" s="4"/>
      <c r="F129" s="4"/>
    </row>
    <row r="130" spans="2:6">
      <c r="B130" s="4"/>
      <c r="C130" s="4"/>
      <c r="D130" s="4"/>
      <c r="E130" s="4"/>
      <c r="F130" s="4"/>
    </row>
    <row r="131" spans="2:6">
      <c r="B131" s="4"/>
      <c r="C131" s="4"/>
      <c r="D131" s="4"/>
      <c r="E131" s="4"/>
      <c r="F131" s="4"/>
    </row>
    <row r="132" spans="2:6">
      <c r="B132" s="4"/>
      <c r="C132" s="4"/>
      <c r="D132" s="4"/>
      <c r="E132" s="4"/>
      <c r="F132" s="4"/>
    </row>
    <row r="133" spans="2:6">
      <c r="B133" s="4"/>
      <c r="C133" s="4"/>
      <c r="D133" s="4"/>
      <c r="E133" s="4"/>
      <c r="F133" s="4"/>
    </row>
    <row r="134" spans="2:6">
      <c r="B134" s="4"/>
      <c r="C134" s="4"/>
      <c r="D134" s="4"/>
      <c r="E134" s="4"/>
      <c r="F134" s="4"/>
    </row>
    <row r="135" spans="2:6">
      <c r="B135" s="4"/>
      <c r="C135" s="4"/>
      <c r="D135" s="4"/>
      <c r="E135" s="4"/>
      <c r="F135" s="4"/>
    </row>
    <row r="136" spans="2:6">
      <c r="B136" s="4"/>
      <c r="C136" s="4"/>
      <c r="D136" s="4"/>
      <c r="E136" s="4"/>
      <c r="F136" s="4"/>
    </row>
    <row r="137" spans="2:6">
      <c r="B137" s="4"/>
      <c r="C137" s="4"/>
      <c r="D137" s="4"/>
      <c r="E137" s="4"/>
      <c r="F137" s="4"/>
    </row>
    <row r="138" spans="2:6">
      <c r="B138" s="4"/>
      <c r="C138" s="4"/>
      <c r="D138" s="4"/>
      <c r="E138" s="4"/>
      <c r="F138" s="4"/>
    </row>
    <row r="139" spans="2:6">
      <c r="B139" s="4"/>
      <c r="C139" s="4"/>
      <c r="D139" s="4"/>
      <c r="E139" s="4"/>
      <c r="F139" s="4"/>
    </row>
    <row r="140" spans="2:6">
      <c r="B140" s="4"/>
      <c r="C140" s="4"/>
      <c r="D140" s="4"/>
      <c r="E140" s="4"/>
      <c r="F140" s="4"/>
    </row>
    <row r="141" spans="2:6">
      <c r="B141" s="4"/>
      <c r="C141" s="4"/>
      <c r="D141" s="4"/>
      <c r="E141" s="4"/>
      <c r="F141" s="4"/>
    </row>
    <row r="142" spans="2:6">
      <c r="B142" s="4"/>
      <c r="C142" s="4"/>
      <c r="D142" s="4"/>
      <c r="E142" s="4"/>
      <c r="F142" s="4"/>
    </row>
    <row r="143" spans="2:6">
      <c r="B143" s="4"/>
      <c r="C143" s="4"/>
      <c r="D143" s="4"/>
      <c r="E143" s="4"/>
      <c r="F143" s="4"/>
    </row>
    <row r="144" spans="2:6">
      <c r="B144" s="4"/>
      <c r="C144" s="4"/>
      <c r="D144" s="4"/>
      <c r="E144" s="4"/>
      <c r="F144" s="4"/>
    </row>
    <row r="145" spans="2:6">
      <c r="B145" s="4"/>
      <c r="C145" s="4"/>
      <c r="D145" s="4"/>
      <c r="E145" s="4"/>
      <c r="F145" s="4"/>
    </row>
    <row r="146" spans="2:6">
      <c r="B146" s="4"/>
      <c r="C146" s="4"/>
      <c r="D146" s="4"/>
      <c r="E146" s="4"/>
      <c r="F146" s="4"/>
    </row>
    <row r="147" spans="2:6">
      <c r="B147" s="4"/>
      <c r="C147" s="4"/>
      <c r="D147" s="4"/>
      <c r="E147" s="4"/>
      <c r="F147" s="4"/>
    </row>
    <row r="148" spans="2:6">
      <c r="B148" s="4"/>
      <c r="C148" s="4"/>
      <c r="D148" s="4"/>
      <c r="E148" s="4"/>
      <c r="F148" s="4"/>
    </row>
    <row r="149" spans="2:6">
      <c r="B149" s="4"/>
      <c r="C149" s="4"/>
      <c r="D149" s="4"/>
      <c r="E149" s="4"/>
      <c r="F149" s="4"/>
    </row>
    <row r="150" spans="2:6">
      <c r="B150" s="4"/>
      <c r="C150" s="4"/>
      <c r="D150" s="4"/>
      <c r="E150" s="4"/>
      <c r="F150" s="4"/>
    </row>
    <row r="151" spans="2:6">
      <c r="B151" s="4"/>
      <c r="C151" s="4"/>
      <c r="D151" s="4"/>
      <c r="E151" s="4"/>
      <c r="F151" s="4"/>
    </row>
    <row r="152" spans="2:6">
      <c r="B152" s="4"/>
      <c r="C152" s="4"/>
      <c r="D152" s="4"/>
      <c r="E152" s="4"/>
      <c r="F152" s="4"/>
    </row>
    <row r="153" spans="2:6">
      <c r="B153" s="4"/>
      <c r="C153" s="4"/>
      <c r="D153" s="4"/>
      <c r="E153" s="4"/>
      <c r="F153" s="4"/>
    </row>
    <row r="154" spans="2:6">
      <c r="B154" s="4"/>
      <c r="C154" s="4"/>
      <c r="D154" s="4"/>
      <c r="E154" s="4"/>
      <c r="F154" s="4"/>
    </row>
    <row r="155" spans="2:6">
      <c r="B155" s="4"/>
      <c r="C155" s="4"/>
      <c r="D155" s="4"/>
      <c r="E155" s="4"/>
      <c r="F155" s="4"/>
    </row>
    <row r="156" spans="2:6">
      <c r="B156" s="4"/>
      <c r="C156" s="4"/>
      <c r="D156" s="4"/>
      <c r="E156" s="4"/>
      <c r="F156" s="4"/>
    </row>
    <row r="157" spans="2:6">
      <c r="B157" s="4"/>
      <c r="C157" s="4"/>
      <c r="D157" s="4"/>
      <c r="E157" s="4"/>
      <c r="F157" s="4"/>
    </row>
    <row r="158" spans="2:6">
      <c r="B158" s="4"/>
      <c r="C158" s="4"/>
      <c r="D158" s="4"/>
      <c r="E158" s="4"/>
      <c r="F158" s="4"/>
    </row>
    <row r="159" spans="2:6">
      <c r="B159" s="4"/>
      <c r="C159" s="4"/>
      <c r="D159" s="4"/>
      <c r="E159" s="4"/>
      <c r="F159" s="4"/>
    </row>
    <row r="160" spans="2:6">
      <c r="B160" s="4"/>
      <c r="C160" s="4"/>
      <c r="D160" s="4"/>
      <c r="E160" s="4"/>
      <c r="F160" s="4"/>
    </row>
    <row r="161" spans="2:6">
      <c r="B161" s="4"/>
      <c r="C161" s="4"/>
      <c r="D161" s="4"/>
      <c r="E161" s="4"/>
      <c r="F161" s="4"/>
    </row>
    <row r="162" spans="2:6">
      <c r="B162" s="4"/>
      <c r="C162" s="4"/>
      <c r="D162" s="4"/>
      <c r="E162" s="4"/>
      <c r="F162" s="4"/>
    </row>
    <row r="163" spans="2:6">
      <c r="B163" s="4"/>
      <c r="C163" s="4"/>
      <c r="D163" s="4"/>
      <c r="E163" s="4"/>
      <c r="F163" s="4"/>
    </row>
    <row r="164" spans="2:6">
      <c r="B164" s="4"/>
      <c r="C164" s="4"/>
      <c r="D164" s="4"/>
      <c r="E164" s="4"/>
      <c r="F164" s="4"/>
    </row>
    <row r="165" spans="2:6">
      <c r="B165" s="4"/>
      <c r="C165" s="4"/>
      <c r="D165" s="4"/>
      <c r="E165" s="4"/>
      <c r="F165" s="4"/>
    </row>
    <row r="166" spans="2:6">
      <c r="B166" s="4"/>
      <c r="C166" s="4"/>
      <c r="D166" s="4"/>
      <c r="E166" s="4"/>
      <c r="F166" s="4"/>
    </row>
    <row r="167" spans="2:6">
      <c r="B167" s="4"/>
      <c r="C167" s="4"/>
      <c r="D167" s="4"/>
      <c r="E167" s="4"/>
      <c r="F167" s="4"/>
    </row>
    <row r="168" spans="2:6">
      <c r="B168" s="4"/>
      <c r="C168" s="4"/>
      <c r="D168" s="4"/>
      <c r="E168" s="4"/>
      <c r="F168" s="4"/>
    </row>
    <row r="169" spans="2:6">
      <c r="B169" s="4"/>
      <c r="C169" s="4"/>
      <c r="D169" s="4"/>
      <c r="E169" s="4"/>
      <c r="F169" s="4"/>
    </row>
    <row r="170" spans="2:6">
      <c r="B170" s="4"/>
      <c r="C170" s="4"/>
      <c r="D170" s="4"/>
      <c r="E170" s="4"/>
      <c r="F170" s="4"/>
    </row>
    <row r="171" spans="2:6">
      <c r="B171" s="4"/>
      <c r="C171" s="4"/>
      <c r="D171" s="4"/>
      <c r="E171" s="4"/>
      <c r="F171" s="4"/>
    </row>
    <row r="172" spans="2:6">
      <c r="B172" s="4"/>
      <c r="C172" s="4"/>
      <c r="D172" s="4"/>
      <c r="E172" s="4"/>
      <c r="F172" s="4"/>
    </row>
    <row r="173" spans="2:6">
      <c r="B173" s="4"/>
      <c r="C173" s="4"/>
      <c r="D173" s="4"/>
      <c r="E173" s="4"/>
      <c r="F173" s="4"/>
    </row>
    <row r="174" spans="2:6">
      <c r="B174" s="4"/>
      <c r="C174" s="4"/>
      <c r="D174" s="4"/>
      <c r="E174" s="4"/>
      <c r="F174" s="4"/>
    </row>
    <row r="175" spans="2:6">
      <c r="B175" s="4"/>
      <c r="C175" s="4"/>
      <c r="D175" s="4"/>
      <c r="E175" s="4"/>
      <c r="F175" s="4"/>
    </row>
    <row r="176" spans="2:6">
      <c r="B176" s="4"/>
      <c r="C176" s="4"/>
      <c r="D176" s="4"/>
      <c r="E176" s="4"/>
      <c r="F176" s="4"/>
    </row>
    <row r="177" spans="2:6">
      <c r="B177" s="4"/>
      <c r="C177" s="4"/>
      <c r="D177" s="4"/>
      <c r="E177" s="4"/>
      <c r="F177" s="4"/>
    </row>
    <row r="178" spans="2:6">
      <c r="B178" s="4"/>
      <c r="C178" s="4"/>
      <c r="D178" s="4"/>
      <c r="E178" s="4"/>
      <c r="F178" s="4"/>
    </row>
    <row r="179" spans="2:6">
      <c r="B179" s="4"/>
      <c r="C179" s="4"/>
      <c r="D179" s="4"/>
      <c r="E179" s="4"/>
      <c r="F179" s="4"/>
    </row>
    <row r="180" spans="2:6">
      <c r="B180" s="4"/>
      <c r="C180" s="4"/>
      <c r="D180" s="4"/>
      <c r="E180" s="4"/>
      <c r="F180" s="4"/>
    </row>
    <row r="181" spans="2:6">
      <c r="B181" s="4"/>
      <c r="C181" s="4"/>
      <c r="D181" s="4"/>
      <c r="E181" s="4"/>
      <c r="F181" s="4"/>
    </row>
    <row r="182" spans="2:6">
      <c r="B182" s="4"/>
      <c r="C182" s="4"/>
      <c r="D182" s="4"/>
      <c r="E182" s="4"/>
      <c r="F182" s="4"/>
    </row>
    <row r="183" spans="2:6">
      <c r="B183" s="4"/>
      <c r="C183" s="4"/>
      <c r="D183" s="4"/>
      <c r="E183" s="4"/>
      <c r="F183" s="4"/>
    </row>
    <row r="184" spans="2:6">
      <c r="B184" s="4"/>
      <c r="C184" s="4"/>
      <c r="D184" s="4"/>
      <c r="E184" s="4"/>
      <c r="F184" s="4"/>
    </row>
    <row r="185" spans="2:6">
      <c r="B185" s="4"/>
      <c r="C185" s="4"/>
      <c r="D185" s="4"/>
      <c r="E185" s="4"/>
      <c r="F185" s="4"/>
    </row>
    <row r="186" spans="2:6">
      <c r="B186" s="4"/>
      <c r="C186" s="4"/>
      <c r="D186" s="4"/>
      <c r="E186" s="4"/>
      <c r="F186" s="4"/>
    </row>
    <row r="187" spans="2:6">
      <c r="B187" s="4"/>
      <c r="C187" s="4"/>
      <c r="D187" s="4"/>
      <c r="E187" s="4"/>
      <c r="F187" s="4"/>
    </row>
    <row r="188" spans="2:6">
      <c r="B188" s="4"/>
      <c r="C188" s="4"/>
      <c r="D188" s="4"/>
      <c r="E188" s="4"/>
      <c r="F188" s="4"/>
    </row>
    <row r="189" spans="2:6">
      <c r="B189" s="4"/>
      <c r="C189" s="4"/>
      <c r="D189" s="4"/>
      <c r="E189" s="4"/>
      <c r="F189" s="4"/>
    </row>
    <row r="190" spans="2:6">
      <c r="B190" s="4"/>
      <c r="C190" s="4"/>
      <c r="D190" s="4"/>
      <c r="E190" s="4"/>
      <c r="F190" s="4"/>
    </row>
    <row r="191" spans="2:6">
      <c r="B191" s="4"/>
      <c r="C191" s="4"/>
      <c r="D191" s="4"/>
      <c r="E191" s="4"/>
      <c r="F191" s="4"/>
    </row>
    <row r="192" spans="2:6">
      <c r="B192" s="4"/>
      <c r="C192" s="4"/>
      <c r="D192" s="4"/>
      <c r="E192" s="4"/>
      <c r="F192" s="4"/>
    </row>
    <row r="193" spans="2:6">
      <c r="B193" s="4"/>
      <c r="C193" s="4"/>
      <c r="D193" s="4"/>
      <c r="E193" s="4"/>
      <c r="F193" s="4"/>
    </row>
    <row r="194" spans="2:6">
      <c r="B194" s="4"/>
      <c r="C194" s="4"/>
      <c r="D194" s="4"/>
      <c r="E194" s="4"/>
      <c r="F194" s="4"/>
    </row>
    <row r="195" spans="2:6">
      <c r="B195" s="4"/>
      <c r="C195" s="4"/>
      <c r="D195" s="4"/>
      <c r="E195" s="4"/>
      <c r="F195" s="4"/>
    </row>
    <row r="196" spans="2:6">
      <c r="B196" s="4"/>
      <c r="C196" s="4"/>
      <c r="D196" s="4"/>
      <c r="E196" s="4"/>
      <c r="F196" s="4"/>
    </row>
    <row r="197" spans="2:6">
      <c r="B197" s="4"/>
      <c r="C197" s="4"/>
      <c r="D197" s="4"/>
      <c r="E197" s="4"/>
      <c r="F197" s="4"/>
    </row>
    <row r="198" spans="2:6">
      <c r="B198" s="4"/>
      <c r="C198" s="4"/>
      <c r="D198" s="4"/>
      <c r="E198" s="4"/>
      <c r="F198" s="4"/>
    </row>
    <row r="199" spans="2:6">
      <c r="B199" s="4"/>
      <c r="C199" s="4"/>
      <c r="D199" s="4"/>
      <c r="E199" s="4"/>
      <c r="F199" s="4"/>
    </row>
    <row r="200" spans="2:6">
      <c r="B200" s="4"/>
      <c r="C200" s="4"/>
      <c r="D200" s="4"/>
      <c r="E200" s="4"/>
      <c r="F200" s="4"/>
    </row>
    <row r="201" spans="2:6">
      <c r="B201" s="4"/>
      <c r="C201" s="4"/>
      <c r="D201" s="4"/>
      <c r="E201" s="4"/>
      <c r="F201" s="4"/>
    </row>
    <row r="202" spans="2:6">
      <c r="B202" s="4"/>
      <c r="C202" s="4"/>
      <c r="D202" s="4"/>
      <c r="E202" s="4"/>
      <c r="F202" s="4"/>
    </row>
    <row r="203" spans="2:6">
      <c r="B203" s="4"/>
      <c r="C203" s="4"/>
      <c r="D203" s="4"/>
      <c r="E203" s="4"/>
      <c r="F203" s="4"/>
    </row>
    <row r="204" spans="2:6">
      <c r="B204" s="4"/>
      <c r="C204" s="4"/>
      <c r="D204" s="4"/>
      <c r="E204" s="4"/>
      <c r="F204" s="4"/>
    </row>
    <row r="205" spans="2:6">
      <c r="B205" s="4"/>
      <c r="C205" s="4"/>
      <c r="D205" s="4"/>
      <c r="E205" s="4"/>
      <c r="F205" s="4"/>
    </row>
    <row r="206" spans="2:6">
      <c r="B206" s="4"/>
      <c r="C206" s="4"/>
      <c r="D206" s="4"/>
      <c r="E206" s="4"/>
      <c r="F206" s="4"/>
    </row>
    <row r="207" spans="2:6">
      <c r="B207" s="4"/>
      <c r="C207" s="4"/>
      <c r="D207" s="4"/>
      <c r="E207" s="4"/>
      <c r="F207" s="4"/>
    </row>
    <row r="208" spans="2:6">
      <c r="B208" s="4"/>
      <c r="C208" s="4"/>
      <c r="D208" s="4"/>
      <c r="E208" s="4"/>
      <c r="F208" s="4"/>
    </row>
    <row r="209" spans="2:6">
      <c r="B209" s="4"/>
      <c r="C209" s="4"/>
      <c r="D209" s="4"/>
      <c r="E209" s="4"/>
      <c r="F209" s="4"/>
    </row>
    <row r="210" spans="2:6">
      <c r="B210" s="4"/>
      <c r="C210" s="4"/>
      <c r="D210" s="4"/>
      <c r="E210" s="4"/>
      <c r="F210" s="4"/>
    </row>
    <row r="211" spans="2:6">
      <c r="B211" s="4"/>
      <c r="C211" s="4"/>
      <c r="D211" s="4"/>
      <c r="E211" s="4"/>
      <c r="F211" s="4"/>
    </row>
    <row r="212" spans="2:6">
      <c r="B212" s="4"/>
      <c r="C212" s="4"/>
      <c r="D212" s="4"/>
      <c r="E212" s="4"/>
      <c r="F212" s="4"/>
    </row>
    <row r="213" spans="2:6">
      <c r="B213" s="4"/>
      <c r="C213" s="4"/>
      <c r="D213" s="4"/>
      <c r="E213" s="4"/>
      <c r="F213" s="4"/>
    </row>
    <row r="214" spans="2:6">
      <c r="B214" s="4"/>
      <c r="C214" s="4"/>
      <c r="D214" s="4"/>
      <c r="E214" s="4"/>
      <c r="F214" s="4"/>
    </row>
    <row r="215" spans="2:6">
      <c r="B215" s="4"/>
      <c r="C215" s="4"/>
      <c r="D215" s="4"/>
      <c r="E215" s="4"/>
      <c r="F215" s="4"/>
    </row>
    <row r="216" spans="2:6">
      <c r="B216" s="4"/>
      <c r="C216" s="4"/>
      <c r="D216" s="4"/>
      <c r="E216" s="4"/>
      <c r="F216" s="4"/>
    </row>
    <row r="217" spans="2:6">
      <c r="B217" s="4"/>
      <c r="C217" s="4"/>
      <c r="D217" s="4"/>
      <c r="E217" s="4"/>
      <c r="F217" s="4"/>
    </row>
    <row r="218" spans="2:6">
      <c r="B218" s="4"/>
      <c r="C218" s="4"/>
      <c r="D218" s="4"/>
      <c r="E218" s="4"/>
      <c r="F218" s="4"/>
    </row>
    <row r="219" spans="2:6">
      <c r="B219" s="4"/>
      <c r="C219" s="4"/>
      <c r="D219" s="4"/>
      <c r="E219" s="4"/>
      <c r="F219" s="4"/>
    </row>
    <row r="220" spans="2:6">
      <c r="B220" s="4"/>
      <c r="C220" s="4"/>
      <c r="D220" s="4"/>
      <c r="E220" s="4"/>
      <c r="F220" s="4"/>
    </row>
    <row r="221" spans="2:6">
      <c r="B221" s="4"/>
      <c r="C221" s="4"/>
      <c r="D221" s="4"/>
      <c r="E221" s="4"/>
      <c r="F221" s="4"/>
    </row>
    <row r="222" spans="2:6">
      <c r="B222" s="4"/>
      <c r="C222" s="4"/>
      <c r="D222" s="4"/>
      <c r="E222" s="4"/>
      <c r="F222" s="4"/>
    </row>
    <row r="223" spans="2:6">
      <c r="B223" s="4"/>
      <c r="C223" s="4"/>
      <c r="D223" s="4"/>
      <c r="E223" s="4"/>
      <c r="F223" s="4"/>
    </row>
    <row r="224" spans="2:6">
      <c r="B224" s="4"/>
      <c r="C224" s="4"/>
      <c r="D224" s="4"/>
      <c r="E224" s="4"/>
      <c r="F224" s="4"/>
    </row>
    <row r="225" spans="2:6">
      <c r="B225" s="4"/>
      <c r="C225" s="4"/>
      <c r="D225" s="4"/>
      <c r="E225" s="4"/>
      <c r="F225" s="4"/>
    </row>
    <row r="226" spans="2:6">
      <c r="B226" s="4"/>
      <c r="C226" s="4"/>
      <c r="D226" s="4"/>
      <c r="E226" s="4"/>
      <c r="F226" s="4"/>
    </row>
    <row r="227" spans="2:6">
      <c r="B227" s="4"/>
      <c r="C227" s="4"/>
      <c r="D227" s="4"/>
      <c r="E227" s="4"/>
      <c r="F227" s="4"/>
    </row>
    <row r="228" spans="2:6">
      <c r="B228" s="4"/>
      <c r="C228" s="4"/>
      <c r="D228" s="4"/>
      <c r="E228" s="4"/>
      <c r="F228" s="4"/>
    </row>
    <row r="229" spans="2:6">
      <c r="B229" s="4"/>
      <c r="C229" s="4"/>
      <c r="D229" s="4"/>
      <c r="E229" s="4"/>
      <c r="F229" s="4"/>
    </row>
    <row r="230" spans="2:6">
      <c r="B230" s="4"/>
      <c r="C230" s="4"/>
      <c r="D230" s="4"/>
      <c r="E230" s="4"/>
      <c r="F230" s="4"/>
    </row>
    <row r="231" spans="2:6">
      <c r="B231" s="4"/>
      <c r="C231" s="4"/>
      <c r="D231" s="4"/>
      <c r="E231" s="4"/>
      <c r="F231" s="4"/>
    </row>
    <row r="232" spans="2:6">
      <c r="B232" s="4"/>
      <c r="C232" s="4"/>
      <c r="D232" s="4"/>
      <c r="E232" s="4"/>
      <c r="F232" s="4"/>
    </row>
    <row r="233" spans="2:6">
      <c r="B233" s="4"/>
      <c r="C233" s="4"/>
      <c r="D233" s="4"/>
      <c r="E233" s="4"/>
      <c r="F233" s="4"/>
    </row>
    <row r="234" spans="2:6">
      <c r="B234" s="4"/>
      <c r="C234" s="4"/>
      <c r="D234" s="4"/>
      <c r="E234" s="4"/>
      <c r="F234" s="4"/>
    </row>
    <row r="235" spans="2:6">
      <c r="B235" s="4"/>
      <c r="C235" s="4"/>
      <c r="D235" s="4"/>
      <c r="E235" s="4"/>
      <c r="F235" s="4"/>
    </row>
    <row r="236" spans="2:6">
      <c r="B236" s="4"/>
      <c r="C236" s="4"/>
      <c r="D236" s="4"/>
      <c r="E236" s="4"/>
      <c r="F236" s="4"/>
    </row>
    <row r="237" spans="2:6">
      <c r="B237" s="4"/>
      <c r="C237" s="4"/>
      <c r="D237" s="4"/>
      <c r="E237" s="4"/>
      <c r="F237" s="4"/>
    </row>
    <row r="238" spans="2:6">
      <c r="B238" s="4"/>
      <c r="C238" s="4"/>
      <c r="D238" s="4"/>
      <c r="E238" s="4"/>
      <c r="F238" s="4"/>
    </row>
    <row r="239" spans="2:6">
      <c r="B239" s="4"/>
      <c r="C239" s="4"/>
      <c r="D239" s="4"/>
      <c r="E239" s="4"/>
      <c r="F239" s="4"/>
    </row>
    <row r="240" spans="2:6">
      <c r="B240" s="4"/>
      <c r="C240" s="4"/>
      <c r="D240" s="4"/>
      <c r="E240" s="4"/>
      <c r="F240" s="4"/>
    </row>
    <row r="241" spans="2:6">
      <c r="B241" s="4"/>
      <c r="C241" s="4"/>
      <c r="D241" s="4"/>
      <c r="E241" s="4"/>
      <c r="F241" s="4"/>
    </row>
    <row r="242" spans="2:6">
      <c r="B242" s="4"/>
      <c r="C242" s="4"/>
      <c r="D242" s="4"/>
      <c r="E242" s="4"/>
      <c r="F242" s="4"/>
    </row>
    <row r="243" spans="2:6">
      <c r="B243" s="4"/>
      <c r="C243" s="4"/>
      <c r="D243" s="4"/>
      <c r="E243" s="4"/>
      <c r="F243" s="4"/>
    </row>
    <row r="244" spans="2:6">
      <c r="B244" s="4"/>
      <c r="C244" s="4"/>
      <c r="D244" s="4"/>
      <c r="E244" s="4"/>
      <c r="F244" s="4"/>
    </row>
    <row r="245" spans="2:6">
      <c r="B245" s="4"/>
      <c r="C245" s="4"/>
      <c r="D245" s="4"/>
      <c r="E245" s="4"/>
      <c r="F245" s="4"/>
    </row>
    <row r="246" spans="2:6">
      <c r="B246" s="4"/>
      <c r="C246" s="4"/>
      <c r="D246" s="4"/>
      <c r="E246" s="4"/>
      <c r="F246" s="4"/>
    </row>
    <row r="247" spans="2:6">
      <c r="B247" s="4"/>
      <c r="C247" s="4"/>
      <c r="D247" s="4"/>
      <c r="E247" s="4"/>
      <c r="F247" s="4"/>
    </row>
    <row r="248" spans="2:6">
      <c r="B248" s="4"/>
      <c r="C248" s="4"/>
      <c r="D248" s="4"/>
      <c r="E248" s="4"/>
      <c r="F248" s="4"/>
    </row>
    <row r="249" spans="2:6">
      <c r="B249" s="4"/>
      <c r="C249" s="4"/>
      <c r="D249" s="4"/>
      <c r="E249" s="4"/>
      <c r="F249" s="4"/>
    </row>
    <row r="250" spans="2:6">
      <c r="B250" s="4"/>
      <c r="C250" s="4"/>
      <c r="D250" s="4"/>
      <c r="E250" s="4"/>
      <c r="F250" s="4"/>
    </row>
    <row r="251" spans="2:6">
      <c r="B251" s="4"/>
      <c r="C251" s="4"/>
      <c r="D251" s="4"/>
      <c r="E251" s="4"/>
      <c r="F251" s="4"/>
    </row>
    <row r="252" spans="2:6">
      <c r="B252" s="4"/>
      <c r="C252" s="4"/>
      <c r="D252" s="4"/>
      <c r="E252" s="4"/>
      <c r="F252" s="4"/>
    </row>
    <row r="253" spans="2:6">
      <c r="B253" s="4"/>
      <c r="C253" s="4"/>
      <c r="D253" s="4"/>
      <c r="E253" s="4"/>
      <c r="F253" s="4"/>
    </row>
    <row r="254" spans="2:6">
      <c r="B254" s="4"/>
      <c r="C254" s="4"/>
      <c r="D254" s="4"/>
      <c r="E254" s="4"/>
      <c r="F254" s="4"/>
    </row>
    <row r="255" spans="2:6">
      <c r="B255" s="4"/>
      <c r="C255" s="4"/>
      <c r="D255" s="4"/>
      <c r="E255" s="4"/>
      <c r="F255" s="4"/>
    </row>
    <row r="256" spans="2:6">
      <c r="B256" s="4"/>
      <c r="C256" s="4"/>
      <c r="D256" s="4"/>
      <c r="E256" s="4"/>
      <c r="F256" s="4"/>
    </row>
    <row r="257" spans="2:6">
      <c r="B257" s="4"/>
      <c r="C257" s="4"/>
      <c r="D257" s="4"/>
      <c r="E257" s="4"/>
      <c r="F257" s="4"/>
    </row>
    <row r="258" spans="2:6">
      <c r="B258" s="4"/>
      <c r="C258" s="4"/>
      <c r="D258" s="4"/>
      <c r="E258" s="4"/>
      <c r="F258" s="4"/>
    </row>
    <row r="259" spans="2:6">
      <c r="B259" s="4"/>
      <c r="C259" s="4"/>
      <c r="D259" s="4"/>
      <c r="E259" s="4"/>
      <c r="F259" s="4"/>
    </row>
    <row r="260" spans="2:6">
      <c r="B260" s="4"/>
      <c r="C260" s="4"/>
      <c r="D260" s="4"/>
      <c r="E260" s="4"/>
      <c r="F260" s="4"/>
    </row>
    <row r="261" spans="2:6">
      <c r="B261" s="4"/>
      <c r="C261" s="4"/>
      <c r="D261" s="4"/>
      <c r="E261" s="4"/>
      <c r="F261" s="4"/>
    </row>
    <row r="262" spans="2:6">
      <c r="B262" s="4"/>
      <c r="C262" s="4"/>
      <c r="D262" s="4"/>
      <c r="E262" s="4"/>
      <c r="F262" s="4"/>
    </row>
    <row r="263" spans="2:6">
      <c r="B263" s="4"/>
      <c r="C263" s="4"/>
      <c r="D263" s="4"/>
      <c r="E263" s="4"/>
      <c r="F263" s="4"/>
    </row>
    <row r="264" spans="2:6">
      <c r="B264" s="4"/>
      <c r="C264" s="4"/>
      <c r="D264" s="4"/>
      <c r="E264" s="4"/>
      <c r="F264" s="4"/>
    </row>
    <row r="265" spans="2:6">
      <c r="B265" s="4"/>
      <c r="C265" s="4"/>
      <c r="D265" s="4"/>
      <c r="E265" s="4"/>
      <c r="F265" s="4"/>
    </row>
    <row r="266" spans="2:6">
      <c r="B266" s="4"/>
      <c r="C266" s="4"/>
      <c r="D266" s="4"/>
      <c r="E266" s="4"/>
      <c r="F266" s="4"/>
    </row>
    <row r="267" spans="2:6">
      <c r="B267" s="4"/>
      <c r="C267" s="4"/>
      <c r="D267" s="4"/>
      <c r="E267" s="4"/>
      <c r="F267" s="4"/>
    </row>
    <row r="268" spans="2:6">
      <c r="B268" s="4"/>
      <c r="C268" s="4"/>
      <c r="D268" s="4"/>
      <c r="E268" s="4"/>
      <c r="F268" s="4"/>
    </row>
    <row r="269" spans="2:6">
      <c r="B269" s="4"/>
      <c r="C269" s="4"/>
      <c r="D269" s="4"/>
      <c r="E269" s="4"/>
      <c r="F269" s="4"/>
    </row>
    <row r="270" spans="2:6">
      <c r="B270" s="4"/>
      <c r="C270" s="4"/>
      <c r="D270" s="4"/>
      <c r="E270" s="4"/>
      <c r="F270" s="4"/>
    </row>
    <row r="271" spans="2:6">
      <c r="B271" s="4"/>
      <c r="C271" s="4"/>
      <c r="D271" s="4"/>
      <c r="E271" s="4"/>
      <c r="F271" s="4"/>
    </row>
    <row r="272" spans="2:6">
      <c r="B272" s="4"/>
      <c r="C272" s="4"/>
      <c r="D272" s="4"/>
      <c r="E272" s="4"/>
      <c r="F272" s="4"/>
    </row>
    <row r="273" spans="2:6">
      <c r="B273" s="4"/>
      <c r="C273" s="4"/>
      <c r="D273" s="4"/>
      <c r="E273" s="4"/>
      <c r="F273" s="4"/>
    </row>
    <row r="274" spans="2:6">
      <c r="B274" s="4"/>
      <c r="C274" s="4"/>
      <c r="D274" s="4"/>
      <c r="E274" s="4"/>
      <c r="F274" s="4"/>
    </row>
    <row r="275" spans="2:6">
      <c r="B275" s="4"/>
      <c r="C275" s="4"/>
      <c r="D275" s="4"/>
      <c r="E275" s="4"/>
      <c r="F275" s="4"/>
    </row>
    <row r="276" spans="2:6">
      <c r="B276" s="4"/>
      <c r="C276" s="4"/>
      <c r="D276" s="4"/>
      <c r="E276" s="4"/>
      <c r="F276" s="4"/>
    </row>
    <row r="277" spans="2:6">
      <c r="B277" s="4"/>
      <c r="C277" s="4"/>
      <c r="D277" s="4"/>
      <c r="E277" s="4"/>
      <c r="F277" s="4"/>
    </row>
    <row r="278" spans="2:6">
      <c r="B278" s="4"/>
      <c r="C278" s="4"/>
      <c r="D278" s="4"/>
      <c r="E278" s="4"/>
      <c r="F278" s="4"/>
    </row>
    <row r="279" spans="2:6">
      <c r="B279" s="4"/>
      <c r="C279" s="4"/>
      <c r="D279" s="4"/>
      <c r="E279" s="4"/>
      <c r="F279" s="4"/>
    </row>
    <row r="280" spans="2:6">
      <c r="B280" s="4"/>
      <c r="C280" s="4"/>
      <c r="D280" s="4"/>
      <c r="E280" s="4"/>
      <c r="F280" s="4"/>
    </row>
    <row r="281" spans="2:6">
      <c r="B281" s="4"/>
      <c r="C281" s="4"/>
      <c r="D281" s="4"/>
      <c r="E281" s="4"/>
      <c r="F281" s="4"/>
    </row>
    <row r="282" spans="2:6">
      <c r="B282" s="4"/>
      <c r="C282" s="4"/>
      <c r="D282" s="4"/>
      <c r="E282" s="4"/>
      <c r="F282" s="4"/>
    </row>
    <row r="283" spans="2:6">
      <c r="B283" s="4"/>
      <c r="C283" s="4"/>
      <c r="D283" s="4"/>
      <c r="E283" s="4"/>
      <c r="F283" s="4"/>
    </row>
    <row r="284" spans="2:6">
      <c r="B284" s="4"/>
      <c r="C284" s="4"/>
      <c r="D284" s="4"/>
      <c r="E284" s="4"/>
      <c r="F284" s="4"/>
    </row>
    <row r="285" spans="2:6">
      <c r="B285" s="4"/>
      <c r="C285" s="4"/>
      <c r="D285" s="4"/>
      <c r="E285" s="4"/>
      <c r="F285" s="4"/>
    </row>
    <row r="286" spans="2:6">
      <c r="B286" s="4"/>
      <c r="C286" s="4"/>
      <c r="D286" s="4"/>
      <c r="E286" s="4"/>
      <c r="F286" s="4"/>
    </row>
    <row r="287" spans="2:6">
      <c r="B287" s="4"/>
      <c r="C287" s="4"/>
      <c r="D287" s="4"/>
      <c r="E287" s="4"/>
      <c r="F287" s="4"/>
    </row>
    <row r="288" spans="2:6">
      <c r="B288" s="4"/>
      <c r="C288" s="4"/>
      <c r="D288" s="4"/>
      <c r="E288" s="4"/>
      <c r="F288" s="4"/>
    </row>
    <row r="289" spans="2:6">
      <c r="B289" s="4"/>
      <c r="C289" s="4"/>
      <c r="D289" s="4"/>
      <c r="E289" s="4"/>
      <c r="F289" s="4"/>
    </row>
    <row r="290" spans="2:6">
      <c r="B290" s="4"/>
      <c r="C290" s="4"/>
      <c r="D290" s="4"/>
      <c r="E290" s="4"/>
      <c r="F290" s="4"/>
    </row>
    <row r="291" spans="2:6">
      <c r="B291" s="4"/>
      <c r="C291" s="4"/>
      <c r="D291" s="4"/>
      <c r="E291" s="4"/>
      <c r="F291" s="4"/>
    </row>
    <row r="292" spans="2:6">
      <c r="B292" s="4"/>
      <c r="C292" s="4"/>
      <c r="D292" s="4"/>
      <c r="E292" s="4"/>
      <c r="F292" s="4"/>
    </row>
    <row r="293" spans="2:6">
      <c r="B293" s="4"/>
      <c r="C293" s="4"/>
      <c r="D293" s="4"/>
      <c r="E293" s="4"/>
      <c r="F293" s="4"/>
    </row>
    <row r="294" spans="2:6">
      <c r="B294" s="4"/>
      <c r="C294" s="4"/>
      <c r="D294" s="4"/>
      <c r="E294" s="4"/>
      <c r="F294" s="4"/>
    </row>
    <row r="295" spans="2:6">
      <c r="B295" s="4"/>
      <c r="C295" s="4"/>
      <c r="D295" s="4"/>
      <c r="E295" s="4"/>
      <c r="F295" s="4"/>
    </row>
    <row r="296" spans="2:6">
      <c r="B296" s="4"/>
      <c r="C296" s="4"/>
      <c r="D296" s="4"/>
      <c r="E296" s="4"/>
      <c r="F296" s="4"/>
    </row>
    <row r="297" spans="2:6">
      <c r="B297" s="4"/>
      <c r="C297" s="4"/>
      <c r="D297" s="4"/>
      <c r="E297" s="4"/>
      <c r="F297" s="4"/>
    </row>
    <row r="298" spans="2:6">
      <c r="B298" s="4"/>
      <c r="C298" s="4"/>
      <c r="D298" s="4"/>
      <c r="E298" s="4"/>
      <c r="F298" s="4"/>
    </row>
    <row r="299" spans="2:6">
      <c r="B299" s="4"/>
      <c r="C299" s="4"/>
      <c r="D299" s="4"/>
      <c r="E299" s="4"/>
      <c r="F299" s="4"/>
    </row>
    <row r="300" spans="2:6">
      <c r="B300" s="4"/>
      <c r="C300" s="4"/>
      <c r="D300" s="4"/>
      <c r="E300" s="4"/>
      <c r="F300" s="4"/>
    </row>
    <row r="301" spans="2:6">
      <c r="B301" s="4"/>
      <c r="C301" s="4"/>
      <c r="D301" s="4"/>
      <c r="E301" s="4"/>
      <c r="F301" s="4"/>
    </row>
    <row r="302" spans="2:6">
      <c r="B302" s="4"/>
      <c r="C302" s="4"/>
      <c r="D302" s="4"/>
      <c r="E302" s="4"/>
      <c r="F302" s="4"/>
    </row>
    <row r="303" spans="2:6">
      <c r="B303" s="4"/>
      <c r="C303" s="4"/>
      <c r="D303" s="4"/>
      <c r="E303" s="4"/>
      <c r="F303" s="4"/>
    </row>
    <row r="304" spans="2:6">
      <c r="B304" s="4"/>
      <c r="C304" s="4"/>
      <c r="D304" s="4"/>
      <c r="E304" s="4"/>
      <c r="F304" s="4"/>
    </row>
    <row r="305" spans="2:6">
      <c r="B305" s="4"/>
      <c r="C305" s="4"/>
      <c r="D305" s="4"/>
      <c r="E305" s="4"/>
      <c r="F305" s="4"/>
    </row>
    <row r="306" spans="2:6">
      <c r="B306" s="4"/>
      <c r="C306" s="4"/>
      <c r="D306" s="4"/>
      <c r="E306" s="4"/>
      <c r="F306" s="4"/>
    </row>
    <row r="307" spans="2:6">
      <c r="B307" s="4"/>
      <c r="C307" s="4"/>
      <c r="D307" s="4"/>
      <c r="E307" s="4"/>
      <c r="F307" s="4"/>
    </row>
    <row r="308" spans="2:6">
      <c r="B308" s="4"/>
      <c r="C308" s="4"/>
      <c r="D308" s="4"/>
      <c r="E308" s="4"/>
      <c r="F308" s="4"/>
    </row>
    <row r="309" spans="2:6">
      <c r="B309" s="4"/>
      <c r="C309" s="4"/>
      <c r="D309" s="4"/>
      <c r="E309" s="4"/>
      <c r="F309" s="4"/>
    </row>
    <row r="310" spans="2:6">
      <c r="B310" s="4"/>
      <c r="C310" s="4"/>
      <c r="D310" s="4"/>
      <c r="E310" s="4"/>
      <c r="F310" s="4"/>
    </row>
    <row r="311" spans="2:6">
      <c r="B311" s="4"/>
      <c r="C311" s="4"/>
      <c r="D311" s="4"/>
      <c r="E311" s="4"/>
      <c r="F311" s="4"/>
    </row>
    <row r="312" spans="2:6">
      <c r="B312" s="4"/>
      <c r="C312" s="4"/>
      <c r="D312" s="4"/>
      <c r="E312" s="4"/>
      <c r="F312" s="4"/>
    </row>
    <row r="313" spans="2:6">
      <c r="B313" s="4"/>
      <c r="C313" s="4"/>
      <c r="D313" s="4"/>
      <c r="E313" s="4"/>
      <c r="F313" s="4"/>
    </row>
    <row r="314" spans="2:6">
      <c r="B314" s="4"/>
      <c r="C314" s="4"/>
      <c r="D314" s="4"/>
      <c r="E314" s="4"/>
      <c r="F314" s="4"/>
    </row>
    <row r="315" spans="2:6">
      <c r="B315" s="4"/>
      <c r="C315" s="4"/>
      <c r="D315" s="4"/>
      <c r="E315" s="4"/>
      <c r="F315" s="4"/>
    </row>
    <row r="316" spans="2:6">
      <c r="B316" s="4"/>
      <c r="C316" s="4"/>
      <c r="D316" s="4"/>
      <c r="E316" s="4"/>
      <c r="F316" s="4"/>
    </row>
    <row r="317" spans="2:6">
      <c r="B317" s="4"/>
      <c r="C317" s="4"/>
      <c r="D317" s="4"/>
      <c r="E317" s="4"/>
      <c r="F317" s="4"/>
    </row>
    <row r="318" spans="2:6">
      <c r="B318" s="4"/>
      <c r="C318" s="4"/>
      <c r="D318" s="4"/>
      <c r="E318" s="4"/>
      <c r="F318" s="4"/>
    </row>
    <row r="319" spans="2:6">
      <c r="B319" s="4"/>
      <c r="C319" s="4"/>
      <c r="D319" s="4"/>
      <c r="E319" s="4"/>
      <c r="F319" s="4"/>
    </row>
    <row r="320" spans="2:6">
      <c r="B320" s="4"/>
      <c r="C320" s="4"/>
      <c r="D320" s="4"/>
      <c r="E320" s="4"/>
      <c r="F320" s="4"/>
    </row>
    <row r="321" spans="2:6">
      <c r="B321" s="4"/>
      <c r="C321" s="4"/>
      <c r="D321" s="4"/>
      <c r="E321" s="4"/>
      <c r="F321" s="4"/>
    </row>
    <row r="322" spans="2:6">
      <c r="B322" s="4"/>
      <c r="C322" s="4"/>
      <c r="D322" s="4"/>
      <c r="E322" s="4"/>
      <c r="F322" s="4"/>
    </row>
    <row r="323" spans="2:6">
      <c r="B323" s="4"/>
      <c r="C323" s="4"/>
      <c r="D323" s="4"/>
      <c r="E323" s="4"/>
      <c r="F323" s="4"/>
    </row>
    <row r="324" spans="2:6">
      <c r="B324" s="4"/>
      <c r="C324" s="4"/>
      <c r="D324" s="4"/>
      <c r="E324" s="4"/>
      <c r="F324" s="4"/>
    </row>
    <row r="325" spans="2:6">
      <c r="B325" s="4"/>
      <c r="C325" s="4"/>
      <c r="D325" s="4"/>
      <c r="E325" s="4"/>
      <c r="F325" s="4"/>
    </row>
    <row r="326" spans="2:6">
      <c r="B326" s="4"/>
      <c r="C326" s="4"/>
      <c r="D326" s="4"/>
      <c r="E326" s="4"/>
      <c r="F326" s="4"/>
    </row>
    <row r="327" spans="2:6">
      <c r="B327" s="4"/>
      <c r="C327" s="4"/>
      <c r="D327" s="4"/>
      <c r="E327" s="4"/>
      <c r="F327" s="4"/>
    </row>
    <row r="328" spans="2:6">
      <c r="B328" s="4"/>
      <c r="C328" s="4"/>
      <c r="D328" s="4"/>
      <c r="E328" s="4"/>
      <c r="F328" s="4"/>
    </row>
    <row r="329" spans="2:6">
      <c r="B329" s="4"/>
      <c r="C329" s="4"/>
      <c r="D329" s="4"/>
      <c r="E329" s="4"/>
      <c r="F329" s="4"/>
    </row>
    <row r="330" spans="2:6">
      <c r="B330" s="4"/>
      <c r="C330" s="4"/>
      <c r="D330" s="4"/>
      <c r="E330" s="4"/>
      <c r="F330" s="4"/>
    </row>
    <row r="331" spans="2:6">
      <c r="B331" s="4"/>
      <c r="C331" s="4"/>
      <c r="D331" s="4"/>
      <c r="E331" s="4"/>
      <c r="F331" s="4"/>
    </row>
    <row r="332" spans="2:6">
      <c r="B332" s="4"/>
      <c r="C332" s="4"/>
      <c r="D332" s="4"/>
      <c r="E332" s="4"/>
      <c r="F332" s="4"/>
    </row>
    <row r="333" spans="2:6">
      <c r="B333" s="4"/>
      <c r="C333" s="4"/>
      <c r="D333" s="4"/>
      <c r="E333" s="4"/>
      <c r="F333" s="4"/>
    </row>
    <row r="334" spans="2:6">
      <c r="B334" s="4"/>
      <c r="C334" s="4"/>
      <c r="D334" s="4"/>
      <c r="E334" s="4"/>
      <c r="F334" s="4"/>
    </row>
    <row r="335" spans="2:6">
      <c r="B335" s="4"/>
      <c r="C335" s="4"/>
      <c r="D335" s="4"/>
      <c r="E335" s="4"/>
      <c r="F335" s="4"/>
    </row>
    <row r="336" spans="2:6">
      <c r="B336" s="4"/>
      <c r="C336" s="4"/>
      <c r="D336" s="4"/>
      <c r="E336" s="4"/>
      <c r="F336" s="4"/>
    </row>
    <row r="337" spans="2:6">
      <c r="B337" s="4"/>
      <c r="C337" s="4"/>
      <c r="D337" s="4"/>
      <c r="E337" s="4"/>
      <c r="F337" s="4"/>
    </row>
    <row r="338" spans="2:6">
      <c r="B338" s="4"/>
      <c r="C338" s="4"/>
      <c r="D338" s="4"/>
      <c r="E338" s="4"/>
      <c r="F338" s="4"/>
    </row>
    <row r="339" spans="2:6">
      <c r="B339" s="4"/>
      <c r="C339" s="4"/>
      <c r="D339" s="4"/>
      <c r="E339" s="4"/>
      <c r="F339" s="4"/>
    </row>
    <row r="340" spans="2:6">
      <c r="B340" s="4"/>
      <c r="C340" s="4"/>
      <c r="D340" s="4"/>
      <c r="E340" s="4"/>
      <c r="F340" s="4"/>
    </row>
    <row r="341" spans="2:6">
      <c r="B341" s="4"/>
      <c r="C341" s="4"/>
      <c r="D341" s="4"/>
      <c r="E341" s="4"/>
      <c r="F341" s="4"/>
    </row>
    <row r="342" spans="2:6">
      <c r="B342" s="4"/>
      <c r="C342" s="4"/>
      <c r="D342" s="4"/>
      <c r="E342" s="4"/>
      <c r="F342" s="4"/>
    </row>
    <row r="343" spans="2:6">
      <c r="B343" s="4"/>
      <c r="C343" s="4"/>
      <c r="D343" s="4"/>
      <c r="E343" s="4"/>
      <c r="F343" s="4"/>
    </row>
    <row r="344" spans="2:6">
      <c r="B344" s="4"/>
      <c r="C344" s="4"/>
      <c r="D344" s="4"/>
      <c r="E344" s="4"/>
      <c r="F344" s="4"/>
    </row>
    <row r="345" spans="2:6">
      <c r="B345" s="4"/>
      <c r="C345" s="4"/>
      <c r="D345" s="4"/>
      <c r="E345" s="4"/>
      <c r="F345" s="4"/>
    </row>
    <row r="346" spans="2:6">
      <c r="B346" s="4"/>
      <c r="C346" s="4"/>
      <c r="D346" s="4"/>
      <c r="E346" s="4"/>
      <c r="F346" s="4"/>
    </row>
    <row r="347" spans="2:6">
      <c r="B347" s="4"/>
      <c r="C347" s="4"/>
      <c r="D347" s="4"/>
      <c r="E347" s="4"/>
      <c r="F347" s="4"/>
    </row>
    <row r="348" spans="2:6">
      <c r="B348" s="4"/>
      <c r="C348" s="4"/>
      <c r="D348" s="4"/>
      <c r="E348" s="4"/>
      <c r="F348" s="4"/>
    </row>
    <row r="349" spans="2:6">
      <c r="B349" s="4"/>
      <c r="C349" s="4"/>
      <c r="D349" s="4"/>
      <c r="E349" s="4"/>
      <c r="F349" s="4"/>
    </row>
    <row r="350" spans="2:6">
      <c r="B350" s="4"/>
      <c r="C350" s="4"/>
      <c r="D350" s="4"/>
      <c r="E350" s="4"/>
      <c r="F350" s="4"/>
    </row>
    <row r="351" spans="2:6">
      <c r="B351" s="4"/>
      <c r="C351" s="4"/>
      <c r="D351" s="4"/>
      <c r="E351" s="4"/>
      <c r="F351" s="4"/>
    </row>
    <row r="352" spans="2:6">
      <c r="B352" s="4"/>
      <c r="C352" s="4"/>
      <c r="D352" s="4"/>
      <c r="E352" s="4"/>
      <c r="F352" s="4"/>
    </row>
    <row r="353" spans="2:6">
      <c r="B353" s="4"/>
      <c r="C353" s="4"/>
      <c r="D353" s="4"/>
      <c r="E353" s="4"/>
      <c r="F353" s="4"/>
    </row>
    <row r="354" spans="2:6">
      <c r="B354" s="4"/>
      <c r="C354" s="4"/>
      <c r="D354" s="4"/>
      <c r="E354" s="4"/>
      <c r="F354" s="4"/>
    </row>
    <row r="355" spans="2:6">
      <c r="B355" s="4"/>
      <c r="C355" s="4"/>
      <c r="D355" s="4"/>
      <c r="E355" s="4"/>
      <c r="F355" s="4"/>
    </row>
    <row r="356" spans="2:6">
      <c r="B356" s="4"/>
      <c r="C356" s="4"/>
      <c r="D356" s="4"/>
      <c r="E356" s="4"/>
      <c r="F356" s="4"/>
    </row>
    <row r="357" spans="2:6">
      <c r="B357" s="4"/>
      <c r="C357" s="4"/>
      <c r="D357" s="4"/>
      <c r="E357" s="4"/>
      <c r="F357" s="4"/>
    </row>
    <row r="358" spans="2:6">
      <c r="B358" s="4"/>
      <c r="C358" s="4"/>
      <c r="D358" s="4"/>
      <c r="E358" s="4"/>
      <c r="F358" s="4"/>
    </row>
    <row r="359" spans="2:6">
      <c r="B359" s="4"/>
      <c r="C359" s="4"/>
      <c r="D359" s="4"/>
      <c r="E359" s="4"/>
      <c r="F359" s="4"/>
    </row>
    <row r="360" spans="2:6">
      <c r="B360" s="4"/>
      <c r="C360" s="4"/>
      <c r="D360" s="4"/>
      <c r="E360" s="4"/>
      <c r="F360" s="4"/>
    </row>
    <row r="361" spans="2:6">
      <c r="B361" s="4"/>
      <c r="C361" s="4"/>
      <c r="D361" s="4"/>
      <c r="E361" s="4"/>
      <c r="F361" s="4"/>
    </row>
    <row r="362" spans="2:6">
      <c r="B362" s="4"/>
      <c r="C362" s="4"/>
      <c r="D362" s="4"/>
      <c r="E362" s="4"/>
      <c r="F362" s="4"/>
    </row>
    <row r="363" spans="2:6">
      <c r="B363" s="4"/>
      <c r="C363" s="4"/>
      <c r="D363" s="4"/>
      <c r="E363" s="4"/>
      <c r="F363" s="4"/>
    </row>
    <row r="364" spans="2:6">
      <c r="B364" s="4"/>
      <c r="C364" s="4"/>
      <c r="D364" s="4"/>
      <c r="E364" s="4"/>
      <c r="F364" s="4"/>
    </row>
    <row r="365" spans="2:6">
      <c r="B365" s="4"/>
      <c r="C365" s="4"/>
      <c r="D365" s="4"/>
      <c r="E365" s="4"/>
      <c r="F365" s="4"/>
    </row>
    <row r="366" spans="2:6">
      <c r="B366" s="4"/>
      <c r="C366" s="4"/>
      <c r="D366" s="4"/>
      <c r="E366" s="4"/>
      <c r="F366" s="4"/>
    </row>
    <row r="367" spans="2:6">
      <c r="B367" s="4"/>
      <c r="C367" s="4"/>
      <c r="D367" s="4"/>
      <c r="E367" s="4"/>
      <c r="F367" s="4"/>
    </row>
    <row r="368" spans="2:6">
      <c r="B368" s="4"/>
      <c r="C368" s="4"/>
      <c r="D368" s="4"/>
      <c r="E368" s="4"/>
      <c r="F368" s="4"/>
    </row>
    <row r="369" spans="2:6">
      <c r="B369" s="4"/>
      <c r="C369" s="4"/>
      <c r="D369" s="4"/>
      <c r="E369" s="4"/>
      <c r="F369" s="4"/>
    </row>
    <row r="370" spans="2:6">
      <c r="B370" s="4"/>
      <c r="C370" s="4"/>
      <c r="D370" s="4"/>
      <c r="E370" s="4"/>
      <c r="F370" s="4"/>
    </row>
    <row r="371" spans="2:6">
      <c r="B371" s="4"/>
      <c r="C371" s="4"/>
      <c r="D371" s="4"/>
      <c r="E371" s="4"/>
      <c r="F371" s="4"/>
    </row>
    <row r="372" spans="2:6">
      <c r="B372" s="4"/>
      <c r="C372" s="4"/>
      <c r="D372" s="4"/>
      <c r="E372" s="4"/>
      <c r="F372" s="4"/>
    </row>
    <row r="373" spans="2:6">
      <c r="B373" s="4"/>
      <c r="C373" s="4"/>
      <c r="D373" s="4"/>
      <c r="E373" s="4"/>
      <c r="F373" s="4"/>
    </row>
    <row r="374" spans="2:6">
      <c r="B374" s="4"/>
      <c r="C374" s="4"/>
      <c r="D374" s="4"/>
      <c r="E374" s="4"/>
      <c r="F374" s="4"/>
    </row>
    <row r="375" spans="2:6">
      <c r="B375" s="4"/>
      <c r="C375" s="4"/>
      <c r="D375" s="4"/>
      <c r="E375" s="4"/>
      <c r="F375" s="4"/>
    </row>
    <row r="376" spans="2:6">
      <c r="B376" s="4"/>
      <c r="C376" s="4"/>
      <c r="D376" s="4"/>
      <c r="E376" s="4"/>
      <c r="F376" s="4"/>
    </row>
    <row r="377" spans="2:6">
      <c r="B377" s="4"/>
      <c r="C377" s="4"/>
      <c r="D377" s="4"/>
      <c r="E377" s="4"/>
      <c r="F377" s="4"/>
    </row>
    <row r="378" spans="2:6">
      <c r="B378" s="4"/>
      <c r="C378" s="4"/>
      <c r="D378" s="4"/>
      <c r="E378" s="4"/>
      <c r="F378" s="4"/>
    </row>
    <row r="379" spans="2:6">
      <c r="B379" s="4"/>
      <c r="C379" s="4"/>
      <c r="D379" s="4"/>
      <c r="E379" s="4"/>
      <c r="F379" s="4"/>
    </row>
    <row r="380" spans="2:6">
      <c r="B380" s="4"/>
      <c r="C380" s="4"/>
      <c r="D380" s="4"/>
      <c r="E380" s="4"/>
      <c r="F380" s="4"/>
    </row>
    <row r="381" spans="2:6">
      <c r="B381" s="4"/>
      <c r="C381" s="4"/>
      <c r="D381" s="4"/>
      <c r="E381" s="4"/>
      <c r="F381" s="4"/>
    </row>
    <row r="382" spans="2:6">
      <c r="B382" s="4"/>
      <c r="C382" s="4"/>
      <c r="D382" s="4"/>
      <c r="E382" s="4"/>
      <c r="F382" s="4"/>
    </row>
    <row r="383" spans="2:6">
      <c r="B383" s="4"/>
      <c r="C383" s="4"/>
      <c r="D383" s="4"/>
      <c r="E383" s="4"/>
      <c r="F383" s="4"/>
    </row>
    <row r="384" spans="2:6">
      <c r="B384" s="4"/>
      <c r="C384" s="4"/>
      <c r="D384" s="4"/>
      <c r="E384" s="4"/>
      <c r="F384" s="4"/>
    </row>
    <row r="385" spans="2:6">
      <c r="B385" s="4"/>
      <c r="C385" s="4"/>
      <c r="D385" s="4"/>
      <c r="E385" s="4"/>
      <c r="F385" s="4"/>
    </row>
    <row r="386" spans="2:6">
      <c r="B386" s="4"/>
      <c r="C386" s="4"/>
      <c r="D386" s="4"/>
      <c r="E386" s="4"/>
      <c r="F386" s="4"/>
    </row>
    <row r="387" spans="2:6">
      <c r="B387" s="4"/>
      <c r="C387" s="4"/>
      <c r="D387" s="4"/>
      <c r="E387" s="4"/>
      <c r="F387" s="4"/>
    </row>
    <row r="388" spans="2:6">
      <c r="B388" s="4"/>
      <c r="C388" s="4"/>
      <c r="D388" s="4"/>
      <c r="E388" s="4"/>
      <c r="F388" s="4"/>
    </row>
    <row r="389" spans="2:6">
      <c r="B389" s="4"/>
      <c r="C389" s="4"/>
      <c r="D389" s="4"/>
      <c r="E389" s="4"/>
      <c r="F389" s="4"/>
    </row>
    <row r="390" spans="2:6">
      <c r="B390" s="4"/>
      <c r="C390" s="4"/>
      <c r="D390" s="4"/>
      <c r="E390" s="4"/>
      <c r="F390" s="4"/>
    </row>
    <row r="391" spans="2:6">
      <c r="B391" s="4"/>
      <c r="C391" s="4"/>
      <c r="D391" s="4"/>
      <c r="E391" s="4"/>
      <c r="F391" s="4"/>
    </row>
    <row r="392" spans="2:6">
      <c r="B392" s="4"/>
      <c r="C392" s="4"/>
      <c r="D392" s="4"/>
      <c r="E392" s="4"/>
      <c r="F392" s="4"/>
    </row>
    <row r="393" spans="2:6">
      <c r="B393" s="4"/>
      <c r="C393" s="4"/>
      <c r="D393" s="4"/>
      <c r="E393" s="4"/>
      <c r="F393" s="4"/>
    </row>
    <row r="394" spans="2:6">
      <c r="B394" s="4"/>
      <c r="C394" s="4"/>
      <c r="D394" s="4"/>
      <c r="E394" s="4"/>
      <c r="F394" s="4"/>
    </row>
    <row r="395" spans="2:6">
      <c r="B395" s="4"/>
      <c r="C395" s="4"/>
      <c r="D395" s="4"/>
      <c r="E395" s="4"/>
      <c r="F395" s="4"/>
    </row>
    <row r="396" spans="2:6">
      <c r="B396" s="4"/>
      <c r="C396" s="4"/>
      <c r="D396" s="4"/>
      <c r="E396" s="4"/>
      <c r="F396" s="4"/>
    </row>
    <row r="397" spans="2:6">
      <c r="B397" s="4"/>
      <c r="C397" s="4"/>
      <c r="D397" s="4"/>
      <c r="E397" s="4"/>
      <c r="F397" s="4"/>
    </row>
    <row r="398" spans="2:6">
      <c r="B398" s="4"/>
      <c r="C398" s="4"/>
      <c r="D398" s="4"/>
      <c r="E398" s="4"/>
      <c r="F398" s="4"/>
    </row>
    <row r="399" spans="2:6">
      <c r="B399" s="4"/>
      <c r="C399" s="4"/>
      <c r="D399" s="4"/>
      <c r="E399" s="4"/>
      <c r="F399" s="4"/>
    </row>
    <row r="400" spans="2:6">
      <c r="B400" s="4"/>
      <c r="C400" s="4"/>
      <c r="D400" s="4"/>
      <c r="E400" s="4"/>
      <c r="F400" s="4"/>
    </row>
    <row r="401" spans="2:6">
      <c r="B401" s="4"/>
      <c r="C401" s="4"/>
      <c r="D401" s="4"/>
      <c r="E401" s="4"/>
      <c r="F401" s="4"/>
    </row>
    <row r="402" spans="2:6">
      <c r="B402" s="4"/>
      <c r="C402" s="4"/>
      <c r="D402" s="4"/>
      <c r="E402" s="4"/>
      <c r="F402" s="4"/>
    </row>
    <row r="403" spans="2:6">
      <c r="B403" s="4"/>
      <c r="C403" s="4"/>
      <c r="D403" s="4"/>
      <c r="E403" s="4"/>
      <c r="F403" s="4"/>
    </row>
    <row r="404" spans="2:6">
      <c r="B404" s="4"/>
      <c r="C404" s="4"/>
      <c r="D404" s="4"/>
      <c r="E404" s="4"/>
      <c r="F404" s="4"/>
    </row>
    <row r="405" spans="2:6">
      <c r="B405" s="4"/>
      <c r="C405" s="4"/>
      <c r="D405" s="4"/>
      <c r="E405" s="4"/>
      <c r="F405" s="4"/>
    </row>
    <row r="406" spans="2:6">
      <c r="B406" s="4"/>
      <c r="C406" s="4"/>
      <c r="D406" s="4"/>
      <c r="E406" s="4"/>
      <c r="F406" s="4"/>
    </row>
    <row r="407" spans="2:6">
      <c r="B407" s="4"/>
      <c r="C407" s="4"/>
      <c r="D407" s="4"/>
      <c r="E407" s="4"/>
      <c r="F407" s="4"/>
    </row>
    <row r="408" spans="2:6">
      <c r="B408" s="4"/>
      <c r="C408" s="4"/>
      <c r="D408" s="4"/>
      <c r="E408" s="4"/>
      <c r="F408" s="4"/>
    </row>
    <row r="409" spans="2:6">
      <c r="B409" s="4"/>
      <c r="C409" s="4"/>
      <c r="D409" s="4"/>
      <c r="E409" s="4"/>
      <c r="F409" s="4"/>
    </row>
    <row r="410" spans="2:6">
      <c r="B410" s="4"/>
      <c r="C410" s="4"/>
      <c r="D410" s="4"/>
      <c r="E410" s="4"/>
      <c r="F410" s="4"/>
    </row>
    <row r="411" spans="2:6">
      <c r="B411" s="4"/>
      <c r="C411" s="4"/>
      <c r="D411" s="4"/>
      <c r="E411" s="4"/>
      <c r="F411" s="4"/>
    </row>
    <row r="412" spans="2:6">
      <c r="B412" s="4"/>
      <c r="C412" s="4"/>
      <c r="D412" s="4"/>
      <c r="E412" s="4"/>
      <c r="F412" s="4"/>
    </row>
    <row r="413" spans="2:6">
      <c r="B413" s="4"/>
      <c r="C413" s="4"/>
      <c r="D413" s="4"/>
      <c r="E413" s="4"/>
      <c r="F413" s="4"/>
    </row>
    <row r="414" spans="2:6">
      <c r="B414" s="4"/>
      <c r="C414" s="4"/>
      <c r="D414" s="4"/>
      <c r="E414" s="4"/>
      <c r="F414" s="4"/>
    </row>
    <row r="415" spans="2:6">
      <c r="B415" s="4"/>
      <c r="C415" s="4"/>
      <c r="D415" s="4"/>
      <c r="E415" s="4"/>
      <c r="F415" s="4"/>
    </row>
    <row r="416" spans="2:6">
      <c r="B416" s="4"/>
      <c r="C416" s="4"/>
      <c r="D416" s="4"/>
      <c r="E416" s="4"/>
      <c r="F416" s="4"/>
    </row>
    <row r="417" spans="2:6">
      <c r="B417" s="4"/>
      <c r="C417" s="4"/>
      <c r="D417" s="4"/>
      <c r="E417" s="4"/>
      <c r="F417" s="4"/>
    </row>
    <row r="418" spans="2:6">
      <c r="B418" s="4"/>
      <c r="C418" s="4"/>
      <c r="D418" s="4"/>
      <c r="E418" s="4"/>
      <c r="F418" s="4"/>
    </row>
    <row r="419" spans="2:6">
      <c r="B419" s="4"/>
      <c r="C419" s="4"/>
      <c r="D419" s="4"/>
      <c r="E419" s="4"/>
      <c r="F419" s="4"/>
    </row>
    <row r="420" spans="2:6">
      <c r="B420" s="4"/>
      <c r="C420" s="4"/>
      <c r="D420" s="4"/>
      <c r="E420" s="4"/>
      <c r="F420" s="4"/>
    </row>
    <row r="421" spans="2:6">
      <c r="B421" s="4"/>
      <c r="C421" s="4"/>
      <c r="D421" s="4"/>
      <c r="E421" s="4"/>
      <c r="F421" s="4"/>
    </row>
    <row r="422" spans="2:6">
      <c r="B422" s="4"/>
      <c r="C422" s="4"/>
      <c r="D422" s="4"/>
      <c r="E422" s="4"/>
      <c r="F422" s="4"/>
    </row>
    <row r="423" spans="2:6">
      <c r="B423" s="4"/>
      <c r="C423" s="4"/>
      <c r="D423" s="4"/>
      <c r="E423" s="4"/>
      <c r="F423" s="4"/>
    </row>
    <row r="424" spans="2:6">
      <c r="B424" s="4"/>
      <c r="C424" s="4"/>
      <c r="D424" s="4"/>
      <c r="E424" s="4"/>
      <c r="F424" s="4"/>
    </row>
    <row r="425" spans="2:6">
      <c r="B425" s="4"/>
      <c r="C425" s="4"/>
      <c r="D425" s="4"/>
      <c r="E425" s="4"/>
      <c r="F425" s="4"/>
    </row>
    <row r="426" spans="2:6">
      <c r="B426" s="4"/>
      <c r="C426" s="4"/>
      <c r="D426" s="4"/>
      <c r="E426" s="4"/>
      <c r="F426" s="4"/>
    </row>
    <row r="427" spans="2:6">
      <c r="B427" s="4"/>
      <c r="C427" s="4"/>
      <c r="D427" s="4"/>
      <c r="E427" s="4"/>
      <c r="F427" s="4"/>
    </row>
    <row r="428" spans="2:6">
      <c r="B428" s="4"/>
      <c r="C428" s="4"/>
      <c r="D428" s="4"/>
      <c r="E428" s="4"/>
      <c r="F428" s="4"/>
    </row>
    <row r="429" spans="2:6">
      <c r="B429" s="4"/>
      <c r="C429" s="4"/>
      <c r="D429" s="4"/>
      <c r="E429" s="4"/>
      <c r="F429" s="4"/>
    </row>
    <row r="430" spans="2:6">
      <c r="B430" s="4"/>
      <c r="C430" s="4"/>
      <c r="D430" s="4"/>
      <c r="E430" s="4"/>
      <c r="F430" s="4"/>
    </row>
    <row r="431" spans="2:6">
      <c r="B431" s="4"/>
      <c r="C431" s="4"/>
      <c r="D431" s="4"/>
      <c r="E431" s="4"/>
      <c r="F431" s="4"/>
    </row>
    <row r="432" spans="2:6">
      <c r="B432" s="4"/>
      <c r="C432" s="4"/>
      <c r="D432" s="4"/>
      <c r="E432" s="4"/>
      <c r="F432" s="4"/>
    </row>
    <row r="433" spans="2:6">
      <c r="B433" s="4"/>
      <c r="C433" s="4"/>
      <c r="D433" s="4"/>
      <c r="E433" s="4"/>
      <c r="F433" s="4"/>
    </row>
    <row r="434" spans="2:6">
      <c r="B434" s="4"/>
      <c r="C434" s="4"/>
      <c r="D434" s="4"/>
      <c r="E434" s="4"/>
      <c r="F434" s="4"/>
    </row>
    <row r="435" spans="2:6">
      <c r="B435" s="4"/>
      <c r="C435" s="4"/>
      <c r="D435" s="4"/>
      <c r="E435" s="4"/>
      <c r="F435" s="4"/>
    </row>
    <row r="436" spans="2:6">
      <c r="B436" s="4"/>
      <c r="C436" s="4"/>
      <c r="D436" s="4"/>
      <c r="E436" s="4"/>
      <c r="F436" s="4"/>
    </row>
    <row r="437" spans="2:6">
      <c r="B437" s="4"/>
      <c r="C437" s="4"/>
      <c r="D437" s="4"/>
      <c r="E437" s="4"/>
      <c r="F437" s="4"/>
    </row>
    <row r="438" spans="2:6">
      <c r="B438" s="4"/>
      <c r="C438" s="4"/>
      <c r="D438" s="4"/>
      <c r="E438" s="4"/>
      <c r="F438" s="4"/>
    </row>
    <row r="439" spans="2:6">
      <c r="B439" s="4"/>
      <c r="C439" s="4"/>
      <c r="D439" s="4"/>
      <c r="E439" s="4"/>
      <c r="F439" s="4"/>
    </row>
    <row r="440" spans="2:6">
      <c r="B440" s="4"/>
      <c r="C440" s="4"/>
      <c r="D440" s="4"/>
      <c r="E440" s="4"/>
      <c r="F440" s="4"/>
    </row>
    <row r="441" spans="2:6">
      <c r="B441" s="4"/>
      <c r="C441" s="4"/>
      <c r="D441" s="4"/>
      <c r="E441" s="4"/>
      <c r="F441" s="4"/>
    </row>
    <row r="442" spans="2:6">
      <c r="B442" s="4"/>
      <c r="C442" s="4"/>
      <c r="D442" s="4"/>
      <c r="E442" s="4"/>
      <c r="F442" s="4"/>
    </row>
    <row r="443" spans="2:6">
      <c r="B443" s="4"/>
      <c r="C443" s="4"/>
      <c r="D443" s="4"/>
      <c r="E443" s="4"/>
      <c r="F443" s="4"/>
    </row>
    <row r="444" spans="2:6">
      <c r="B444" s="4"/>
      <c r="C444" s="4"/>
      <c r="D444" s="4"/>
      <c r="E444" s="4"/>
      <c r="F444" s="4"/>
    </row>
    <row r="445" spans="2:6">
      <c r="B445" s="4"/>
      <c r="C445" s="4"/>
      <c r="D445" s="4"/>
      <c r="E445" s="4"/>
      <c r="F445" s="4"/>
    </row>
    <row r="446" spans="2:6">
      <c r="B446" s="4"/>
      <c r="C446" s="4"/>
      <c r="D446" s="4"/>
      <c r="E446" s="4"/>
      <c r="F446" s="4"/>
    </row>
    <row r="447" spans="2:6">
      <c r="B447" s="4"/>
      <c r="C447" s="4"/>
      <c r="D447" s="4"/>
      <c r="E447" s="4"/>
      <c r="F447" s="4"/>
    </row>
    <row r="448" spans="2:6">
      <c r="B448" s="4"/>
      <c r="C448" s="4"/>
      <c r="D448" s="4"/>
      <c r="E448" s="4"/>
      <c r="F448" s="4"/>
    </row>
    <row r="449" spans="2:6">
      <c r="B449" s="4"/>
      <c r="C449" s="4"/>
      <c r="D449" s="4"/>
      <c r="E449" s="4"/>
      <c r="F449" s="4"/>
    </row>
    <row r="450" spans="2:6">
      <c r="B450" s="4"/>
      <c r="C450" s="4"/>
      <c r="D450" s="4"/>
      <c r="E450" s="4"/>
      <c r="F450" s="4"/>
    </row>
    <row r="451" spans="2:6">
      <c r="B451" s="4"/>
      <c r="C451" s="4"/>
      <c r="D451" s="4"/>
      <c r="E451" s="4"/>
      <c r="F451" s="4"/>
    </row>
    <row r="452" spans="2:6">
      <c r="B452" s="4"/>
      <c r="C452" s="4"/>
      <c r="D452" s="4"/>
      <c r="E452" s="4"/>
      <c r="F452" s="4"/>
    </row>
    <row r="453" spans="2:6">
      <c r="B453" s="4"/>
      <c r="C453" s="4"/>
      <c r="D453" s="4"/>
      <c r="E453" s="4"/>
      <c r="F453" s="4"/>
    </row>
    <row r="454" spans="2:6">
      <c r="B454" s="4"/>
      <c r="C454" s="4"/>
      <c r="D454" s="4"/>
      <c r="E454" s="4"/>
      <c r="F454" s="4"/>
    </row>
    <row r="455" spans="2:6">
      <c r="B455" s="4"/>
      <c r="C455" s="4"/>
      <c r="D455" s="4"/>
      <c r="E455" s="4"/>
      <c r="F455" s="4"/>
    </row>
    <row r="456" spans="2:6">
      <c r="B456" s="4"/>
      <c r="C456" s="4"/>
      <c r="D456" s="4"/>
      <c r="E456" s="4"/>
      <c r="F456" s="4"/>
    </row>
    <row r="457" spans="2:6">
      <c r="B457" s="4"/>
      <c r="C457" s="4"/>
      <c r="D457" s="4"/>
      <c r="E457" s="4"/>
      <c r="F457" s="4"/>
    </row>
    <row r="458" spans="2:6">
      <c r="B458" s="4"/>
      <c r="C458" s="4"/>
      <c r="D458" s="4"/>
      <c r="E458" s="4"/>
      <c r="F458" s="4"/>
    </row>
    <row r="459" spans="2:6">
      <c r="B459" s="4"/>
      <c r="C459" s="4"/>
      <c r="D459" s="4"/>
      <c r="E459" s="4"/>
      <c r="F459" s="4"/>
    </row>
    <row r="460" spans="2:6">
      <c r="B460" s="4"/>
      <c r="C460" s="4"/>
      <c r="D460" s="4"/>
      <c r="E460" s="4"/>
      <c r="F460" s="4"/>
    </row>
    <row r="461" spans="2:6">
      <c r="B461" s="4"/>
      <c r="C461" s="4"/>
      <c r="D461" s="4"/>
      <c r="E461" s="4"/>
      <c r="F461" s="4"/>
    </row>
    <row r="462" spans="2:6">
      <c r="B462" s="4"/>
      <c r="C462" s="4"/>
      <c r="D462" s="4"/>
      <c r="E462" s="4"/>
      <c r="F462" s="4"/>
    </row>
    <row r="463" spans="2:6">
      <c r="B463" s="4"/>
      <c r="C463" s="4"/>
      <c r="D463" s="4"/>
      <c r="E463" s="4"/>
      <c r="F463" s="4"/>
    </row>
    <row r="464" spans="2:6">
      <c r="B464" s="4"/>
      <c r="C464" s="4"/>
      <c r="D464" s="4"/>
      <c r="E464" s="4"/>
      <c r="F464" s="4"/>
    </row>
    <row r="465" spans="2:6">
      <c r="B465" s="4"/>
      <c r="C465" s="4"/>
      <c r="D465" s="4"/>
      <c r="E465" s="4"/>
      <c r="F465" s="4"/>
    </row>
    <row r="466" spans="2:6">
      <c r="B466" s="4"/>
      <c r="C466" s="4"/>
      <c r="D466" s="4"/>
      <c r="E466" s="4"/>
      <c r="F466" s="4"/>
    </row>
    <row r="467" spans="2:6">
      <c r="B467" s="4"/>
      <c r="C467" s="4"/>
      <c r="D467" s="4"/>
      <c r="E467" s="4"/>
      <c r="F467" s="4"/>
    </row>
    <row r="468" spans="2:6">
      <c r="B468" s="4"/>
      <c r="C468" s="4"/>
      <c r="D468" s="4"/>
      <c r="E468" s="4"/>
      <c r="F468" s="4"/>
    </row>
    <row r="469" spans="2:6">
      <c r="B469" s="4"/>
      <c r="C469" s="4"/>
      <c r="D469" s="4"/>
      <c r="E469" s="4"/>
      <c r="F469" s="4"/>
    </row>
    <row r="470" spans="2:6">
      <c r="B470" s="4"/>
      <c r="C470" s="4"/>
      <c r="D470" s="4"/>
      <c r="E470" s="4"/>
      <c r="F470" s="4"/>
    </row>
    <row r="471" spans="2:6">
      <c r="B471" s="4"/>
      <c r="C471" s="4"/>
      <c r="D471" s="4"/>
      <c r="E471" s="4"/>
      <c r="F471" s="4"/>
    </row>
    <row r="472" spans="2:6">
      <c r="B472" s="4"/>
      <c r="C472" s="4"/>
      <c r="D472" s="4"/>
      <c r="E472" s="4"/>
      <c r="F472" s="4"/>
    </row>
    <row r="473" spans="2:6">
      <c r="B473" s="4"/>
      <c r="C473" s="4"/>
      <c r="D473" s="4"/>
      <c r="E473" s="4"/>
      <c r="F473" s="4"/>
    </row>
    <row r="474" spans="2:6">
      <c r="B474" s="4"/>
      <c r="C474" s="4"/>
      <c r="D474" s="4"/>
      <c r="E474" s="4"/>
      <c r="F474" s="4"/>
    </row>
    <row r="475" spans="2:6">
      <c r="B475" s="4"/>
      <c r="C475" s="4"/>
      <c r="D475" s="4"/>
      <c r="E475" s="4"/>
      <c r="F475" s="4"/>
    </row>
    <row r="476" spans="2:6">
      <c r="B476" s="4"/>
      <c r="C476" s="4"/>
      <c r="D476" s="4"/>
      <c r="E476" s="4"/>
      <c r="F476" s="4"/>
    </row>
    <row r="477" spans="2:6">
      <c r="B477" s="4"/>
      <c r="C477" s="4"/>
      <c r="D477" s="4"/>
      <c r="E477" s="4"/>
      <c r="F477" s="4"/>
    </row>
    <row r="478" spans="2:6">
      <c r="B478" s="4"/>
      <c r="C478" s="4"/>
      <c r="D478" s="4"/>
      <c r="E478" s="4"/>
      <c r="F478" s="4"/>
    </row>
    <row r="479" spans="2:6">
      <c r="B479" s="4"/>
      <c r="C479" s="4"/>
      <c r="D479" s="4"/>
      <c r="E479" s="4"/>
      <c r="F479" s="4"/>
    </row>
    <row r="480" spans="2:6">
      <c r="B480" s="4"/>
      <c r="C480" s="4"/>
      <c r="D480" s="4"/>
      <c r="E480" s="4"/>
      <c r="F480" s="4"/>
    </row>
    <row r="481" spans="2:6">
      <c r="B481" s="4"/>
      <c r="C481" s="4"/>
      <c r="D481" s="4"/>
      <c r="E481" s="4"/>
      <c r="F481" s="4"/>
    </row>
    <row r="482" spans="2:6">
      <c r="B482" s="4"/>
      <c r="C482" s="4"/>
      <c r="D482" s="4"/>
      <c r="E482" s="4"/>
      <c r="F482" s="4"/>
    </row>
    <row r="483" spans="2:6">
      <c r="B483" s="4"/>
      <c r="C483" s="4"/>
      <c r="D483" s="4"/>
      <c r="E483" s="4"/>
      <c r="F483" s="4"/>
    </row>
    <row r="484" spans="2:6">
      <c r="B484" s="4"/>
      <c r="C484" s="4"/>
      <c r="D484" s="4"/>
      <c r="E484" s="4"/>
      <c r="F484" s="4"/>
    </row>
    <row r="485" spans="2:6">
      <c r="B485" s="4"/>
      <c r="C485" s="4"/>
      <c r="D485" s="4"/>
      <c r="E485" s="4"/>
      <c r="F485" s="4"/>
    </row>
    <row r="486" spans="2:6">
      <c r="B486" s="4"/>
      <c r="C486" s="4"/>
      <c r="D486" s="4"/>
      <c r="E486" s="4"/>
      <c r="F486" s="4"/>
    </row>
    <row r="487" spans="2:6">
      <c r="B487" s="4"/>
      <c r="C487" s="4"/>
      <c r="D487" s="4"/>
      <c r="E487" s="4"/>
      <c r="F487" s="4"/>
    </row>
    <row r="488" spans="2:6">
      <c r="B488" s="4"/>
      <c r="C488" s="4"/>
      <c r="D488" s="4"/>
      <c r="E488" s="4"/>
      <c r="F488" s="4"/>
    </row>
    <row r="489" spans="2:6">
      <c r="B489" s="4"/>
      <c r="C489" s="4"/>
      <c r="D489" s="4"/>
      <c r="E489" s="4"/>
      <c r="F489" s="4"/>
    </row>
    <row r="490" spans="2:6">
      <c r="B490" s="4"/>
      <c r="C490" s="4"/>
      <c r="D490" s="4"/>
      <c r="E490" s="4"/>
      <c r="F490" s="4"/>
    </row>
    <row r="491" spans="2:6">
      <c r="B491" s="4"/>
      <c r="C491" s="4"/>
      <c r="D491" s="4"/>
      <c r="E491" s="4"/>
      <c r="F491" s="4"/>
    </row>
    <row r="492" spans="2:6">
      <c r="B492" s="4"/>
      <c r="C492" s="4"/>
      <c r="D492" s="4"/>
      <c r="E492" s="4"/>
      <c r="F492" s="4"/>
    </row>
    <row r="493" spans="2:6">
      <c r="B493" s="4"/>
      <c r="C493" s="4"/>
      <c r="D493" s="4"/>
      <c r="E493" s="4"/>
      <c r="F493" s="4"/>
    </row>
    <row r="494" spans="2:6">
      <c r="B494" s="4"/>
      <c r="C494" s="4"/>
      <c r="D494" s="4"/>
      <c r="E494" s="4"/>
      <c r="F494" s="4"/>
    </row>
    <row r="495" spans="2:6">
      <c r="B495" s="4"/>
      <c r="C495" s="4"/>
      <c r="D495" s="4"/>
      <c r="E495" s="4"/>
      <c r="F495" s="4"/>
    </row>
    <row r="496" spans="2:6">
      <c r="B496" s="4"/>
      <c r="C496" s="4"/>
      <c r="D496" s="4"/>
      <c r="E496" s="4"/>
      <c r="F496" s="4"/>
    </row>
    <row r="497" spans="2:6">
      <c r="B497" s="4"/>
      <c r="C497" s="4"/>
      <c r="D497" s="4"/>
      <c r="E497" s="4"/>
      <c r="F497" s="4"/>
    </row>
    <row r="498" spans="2:6">
      <c r="B498" s="4"/>
      <c r="C498" s="4"/>
      <c r="D498" s="4"/>
      <c r="E498" s="4"/>
      <c r="F498" s="4"/>
    </row>
    <row r="499" spans="2:6">
      <c r="B499" s="4"/>
      <c r="C499" s="4"/>
      <c r="D499" s="4"/>
      <c r="E499" s="4"/>
      <c r="F499" s="4"/>
    </row>
    <row r="500" spans="2:6">
      <c r="B500" s="4"/>
      <c r="C500" s="4"/>
      <c r="D500" s="4"/>
      <c r="E500" s="4"/>
      <c r="F500" s="4"/>
    </row>
    <row r="501" spans="2:6">
      <c r="B501" s="4"/>
      <c r="C501" s="4"/>
      <c r="D501" s="4"/>
      <c r="E501" s="4"/>
      <c r="F501" s="4"/>
    </row>
    <row r="502" spans="2:6">
      <c r="B502" s="4"/>
      <c r="C502" s="4"/>
      <c r="D502" s="4"/>
      <c r="E502" s="4"/>
      <c r="F502" s="4"/>
    </row>
    <row r="503" spans="2:6">
      <c r="B503" s="4"/>
      <c r="C503" s="4"/>
      <c r="D503" s="4"/>
      <c r="E503" s="4"/>
      <c r="F503" s="4"/>
    </row>
    <row r="504" spans="2:6">
      <c r="B504" s="4"/>
      <c r="C504" s="4"/>
      <c r="D504" s="4"/>
      <c r="E504" s="4"/>
      <c r="F504" s="4"/>
    </row>
    <row r="505" spans="2:6">
      <c r="B505" s="4"/>
      <c r="C505" s="4"/>
      <c r="D505" s="4"/>
      <c r="E505" s="4"/>
      <c r="F505" s="4"/>
    </row>
    <row r="506" spans="2:6">
      <c r="B506" s="4"/>
      <c r="C506" s="4"/>
      <c r="D506" s="4"/>
      <c r="E506" s="4"/>
      <c r="F506" s="4"/>
    </row>
    <row r="507" spans="2:6">
      <c r="B507" s="4"/>
      <c r="C507" s="4"/>
      <c r="D507" s="4"/>
      <c r="E507" s="4"/>
      <c r="F507" s="4"/>
    </row>
    <row r="508" spans="2:6">
      <c r="B508" s="4"/>
      <c r="C508" s="4"/>
      <c r="D508" s="4"/>
      <c r="E508" s="4"/>
      <c r="F508" s="4"/>
    </row>
    <row r="509" spans="2:6">
      <c r="B509" s="4"/>
      <c r="C509" s="4"/>
      <c r="D509" s="4"/>
      <c r="E509" s="4"/>
      <c r="F509" s="4"/>
    </row>
    <row r="510" spans="2:6">
      <c r="B510" s="4"/>
      <c r="C510" s="4"/>
      <c r="D510" s="4"/>
      <c r="E510" s="4"/>
      <c r="F510" s="4"/>
    </row>
    <row r="511" spans="2:6">
      <c r="B511" s="4"/>
      <c r="C511" s="4"/>
      <c r="D511" s="4"/>
      <c r="E511" s="4"/>
      <c r="F511" s="4"/>
    </row>
    <row r="512" spans="2:6">
      <c r="B512" s="4"/>
      <c r="C512" s="4"/>
      <c r="D512" s="4"/>
      <c r="E512" s="4"/>
      <c r="F512" s="4"/>
    </row>
    <row r="513" spans="2:6">
      <c r="B513" s="4"/>
      <c r="C513" s="4"/>
      <c r="D513" s="4"/>
      <c r="E513" s="4"/>
      <c r="F513" s="4"/>
    </row>
    <row r="514" spans="2:6">
      <c r="B514" s="4"/>
      <c r="C514" s="4"/>
      <c r="D514" s="4"/>
      <c r="E514" s="4"/>
      <c r="F514" s="4"/>
    </row>
    <row r="515" spans="2:6">
      <c r="B515" s="4"/>
      <c r="C515" s="4"/>
      <c r="D515" s="4"/>
      <c r="E515" s="4"/>
      <c r="F515" s="4"/>
    </row>
    <row r="516" spans="2:6">
      <c r="B516" s="4"/>
      <c r="C516" s="4"/>
      <c r="D516" s="4"/>
      <c r="E516" s="4"/>
      <c r="F516" s="4"/>
    </row>
    <row r="517" spans="2:6">
      <c r="B517" s="4"/>
      <c r="C517" s="4"/>
      <c r="D517" s="4"/>
      <c r="E517" s="4"/>
      <c r="F517" s="4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78"/>
  <sheetViews>
    <sheetView workbookViewId="0">
      <selection activeCell="C18" sqref="C18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5" width="19.6640625" style="4" customWidth="1"/>
    <col min="6" max="16384" width="8.83203125" style="4"/>
  </cols>
  <sheetData>
    <row r="1" spans="2:4" ht="15">
      <c r="B1" s="7" t="s">
        <v>126</v>
      </c>
    </row>
    <row r="2" spans="2:4" ht="14" thickBot="1"/>
    <row r="3" spans="2:4">
      <c r="B3" s="156" t="s">
        <v>5</v>
      </c>
      <c r="C3" s="146" t="s">
        <v>127</v>
      </c>
      <c r="D3" s="91" t="s">
        <v>128</v>
      </c>
    </row>
    <row r="4" spans="2:4">
      <c r="B4" s="164">
        <v>18629</v>
      </c>
      <c r="C4" s="148">
        <v>1.7777425304633148</v>
      </c>
      <c r="D4" s="147"/>
    </row>
    <row r="5" spans="2:4">
      <c r="B5" s="164">
        <v>18994</v>
      </c>
      <c r="C5" s="148">
        <v>2.0715871260032905</v>
      </c>
      <c r="D5" s="147"/>
    </row>
    <row r="6" spans="2:4">
      <c r="B6" s="164">
        <v>19360</v>
      </c>
      <c r="C6" s="148">
        <v>2.4122867872670426</v>
      </c>
      <c r="D6" s="147"/>
    </row>
    <row r="7" spans="2:4">
      <c r="B7" s="164">
        <v>19725</v>
      </c>
      <c r="C7" s="148">
        <v>2.8501716738197422</v>
      </c>
      <c r="D7" s="147"/>
    </row>
    <row r="8" spans="2:4">
      <c r="B8" s="164">
        <v>20090</v>
      </c>
      <c r="C8" s="148">
        <v>3.3613978652658321</v>
      </c>
      <c r="D8" s="147"/>
    </row>
    <row r="9" spans="2:4">
      <c r="B9" s="164">
        <v>20455</v>
      </c>
      <c r="C9" s="148">
        <v>3.6590968657595826</v>
      </c>
      <c r="D9" s="147"/>
    </row>
    <row r="10" spans="2:4">
      <c r="B10" s="164">
        <v>20821</v>
      </c>
      <c r="C10" s="148">
        <v>3.689010553261844</v>
      </c>
      <c r="D10" s="147"/>
    </row>
    <row r="11" spans="2:4">
      <c r="B11" s="164">
        <v>21186</v>
      </c>
      <c r="C11" s="148">
        <v>3.6533075133138784</v>
      </c>
      <c r="D11" s="147"/>
    </row>
    <row r="12" spans="2:4">
      <c r="B12" s="164">
        <v>21551</v>
      </c>
      <c r="C12" s="148">
        <v>3.6393307850391867</v>
      </c>
      <c r="D12" s="147"/>
    </row>
    <row r="13" spans="2:4">
      <c r="B13" s="164">
        <v>21916</v>
      </c>
      <c r="C13" s="148">
        <v>3.5960230592977203</v>
      </c>
      <c r="D13" s="147"/>
    </row>
    <row r="14" spans="2:4">
      <c r="B14" s="164">
        <v>22282</v>
      </c>
      <c r="C14" s="148">
        <v>3.5505419075144511</v>
      </c>
      <c r="D14" s="147"/>
    </row>
    <row r="15" spans="2:4">
      <c r="B15" s="164">
        <v>22647</v>
      </c>
      <c r="C15" s="148">
        <v>3.5615963597150553</v>
      </c>
      <c r="D15" s="147"/>
    </row>
    <row r="16" spans="2:4">
      <c r="B16" s="164">
        <v>23012</v>
      </c>
      <c r="C16" s="148">
        <v>3.605058180314419</v>
      </c>
      <c r="D16" s="147"/>
    </row>
    <row r="17" spans="2:4">
      <c r="B17" s="164">
        <v>23377</v>
      </c>
      <c r="C17" s="148">
        <v>3.671752573346649</v>
      </c>
      <c r="D17" s="147"/>
    </row>
    <row r="18" spans="2:4">
      <c r="B18" s="164">
        <v>23743</v>
      </c>
      <c r="C18" s="148">
        <v>3.6860093238100897</v>
      </c>
      <c r="D18" s="147"/>
    </row>
    <row r="19" spans="2:4">
      <c r="B19" s="164">
        <v>24108</v>
      </c>
      <c r="C19" s="148">
        <v>3.7069395586824436</v>
      </c>
      <c r="D19" s="147"/>
    </row>
    <row r="20" spans="2:4">
      <c r="B20" s="164">
        <v>24473</v>
      </c>
      <c r="C20" s="148">
        <v>3.7028768482251775</v>
      </c>
      <c r="D20" s="147"/>
    </row>
    <row r="21" spans="2:4">
      <c r="B21" s="164">
        <v>24838</v>
      </c>
      <c r="C21" s="148">
        <v>3.6876344647438559</v>
      </c>
      <c r="D21" s="147"/>
    </row>
    <row r="22" spans="2:4">
      <c r="B22" s="164">
        <v>25204</v>
      </c>
      <c r="C22" s="148">
        <v>3.6896517620604627</v>
      </c>
      <c r="D22" s="147"/>
    </row>
    <row r="23" spans="2:4">
      <c r="B23" s="164">
        <v>25569</v>
      </c>
      <c r="C23" s="148">
        <v>3.697388784400446</v>
      </c>
      <c r="D23" s="147"/>
    </row>
    <row r="24" spans="2:4">
      <c r="B24" s="164">
        <v>25934</v>
      </c>
      <c r="C24" s="148">
        <v>3.7344942881025354</v>
      </c>
      <c r="D24" s="147"/>
    </row>
    <row r="25" spans="2:4">
      <c r="B25" s="164">
        <v>26299</v>
      </c>
      <c r="C25" s="148">
        <v>3.7378671324531898</v>
      </c>
      <c r="D25" s="147"/>
    </row>
    <row r="26" spans="2:4">
      <c r="B26" s="164">
        <v>26665</v>
      </c>
      <c r="C26" s="148">
        <v>3.7064268635586908</v>
      </c>
      <c r="D26" s="147"/>
    </row>
    <row r="27" spans="2:4">
      <c r="B27" s="164">
        <v>27030</v>
      </c>
      <c r="C27" s="148">
        <v>3.6859957733800082</v>
      </c>
      <c r="D27" s="147"/>
    </row>
    <row r="28" spans="2:4">
      <c r="B28" s="164">
        <v>27395</v>
      </c>
      <c r="C28" s="148">
        <v>3.6806243979447983</v>
      </c>
      <c r="D28" s="147"/>
    </row>
    <row r="29" spans="2:4">
      <c r="B29" s="164">
        <v>27760</v>
      </c>
      <c r="C29" s="148">
        <v>3.6932409012131719</v>
      </c>
      <c r="D29" s="147"/>
    </row>
    <row r="30" spans="2:4">
      <c r="B30" s="164">
        <v>28126</v>
      </c>
      <c r="C30" s="148">
        <v>3.6418478238827254</v>
      </c>
      <c r="D30" s="147"/>
    </row>
    <row r="31" spans="2:4">
      <c r="B31" s="164">
        <v>28491</v>
      </c>
      <c r="C31" s="148">
        <v>3.66624626047011</v>
      </c>
      <c r="D31" s="147"/>
    </row>
    <row r="32" spans="2:4">
      <c r="B32" s="164">
        <v>28856</v>
      </c>
      <c r="C32" s="148">
        <v>3.7241060286416849</v>
      </c>
      <c r="D32" s="147"/>
    </row>
    <row r="33" spans="2:4">
      <c r="B33" s="164">
        <v>29221</v>
      </c>
      <c r="C33" s="148">
        <v>3.7453966616197181</v>
      </c>
      <c r="D33" s="147"/>
    </row>
    <row r="34" spans="2:4">
      <c r="B34" s="164">
        <v>29587</v>
      </c>
      <c r="C34" s="148">
        <v>3.8037273930304365</v>
      </c>
      <c r="D34" s="147"/>
    </row>
    <row r="35" spans="2:4">
      <c r="B35" s="164">
        <v>29952</v>
      </c>
      <c r="C35" s="148">
        <v>3.8276823976064467</v>
      </c>
      <c r="D35" s="147"/>
    </row>
    <row r="36" spans="2:4">
      <c r="B36" s="164">
        <v>30317</v>
      </c>
      <c r="C36" s="149">
        <v>3.7245420716347981</v>
      </c>
      <c r="D36" s="152"/>
    </row>
    <row r="37" spans="2:4">
      <c r="B37" s="164">
        <v>30682</v>
      </c>
      <c r="C37" s="149">
        <v>3.8444848697891665</v>
      </c>
      <c r="D37" s="152"/>
    </row>
    <row r="38" spans="2:4">
      <c r="B38" s="164">
        <v>31048</v>
      </c>
      <c r="C38" s="149">
        <v>3.9521740922847228</v>
      </c>
      <c r="D38" s="152"/>
    </row>
    <row r="39" spans="2:4">
      <c r="B39" s="164">
        <v>31413</v>
      </c>
      <c r="C39" s="149">
        <v>4.0720000000000001</v>
      </c>
      <c r="D39" s="152"/>
    </row>
    <row r="40" spans="2:4">
      <c r="B40" s="164">
        <v>31778</v>
      </c>
      <c r="C40" s="149">
        <v>4.1528401551495939</v>
      </c>
      <c r="D40" s="152"/>
    </row>
    <row r="41" spans="2:4">
      <c r="B41" s="164">
        <v>32143</v>
      </c>
      <c r="C41" s="149">
        <v>4.2332389445868497</v>
      </c>
      <c r="D41" s="152"/>
    </row>
    <row r="42" spans="2:4">
      <c r="B42" s="164">
        <v>32509</v>
      </c>
      <c r="C42" s="149">
        <v>4.3057757428849266</v>
      </c>
      <c r="D42" s="152"/>
    </row>
    <row r="43" spans="2:4">
      <c r="B43" s="164">
        <v>32874</v>
      </c>
      <c r="C43" s="149">
        <v>4.3555906538039393</v>
      </c>
      <c r="D43" s="152"/>
    </row>
    <row r="44" spans="2:4">
      <c r="B44" s="164">
        <v>33239</v>
      </c>
      <c r="C44" s="149">
        <v>4.4357340358271857</v>
      </c>
      <c r="D44" s="152"/>
    </row>
    <row r="45" spans="2:4">
      <c r="B45" s="164">
        <v>33604</v>
      </c>
      <c r="C45" s="149">
        <v>4.4970134392333456</v>
      </c>
      <c r="D45" s="152"/>
    </row>
    <row r="46" spans="2:4">
      <c r="B46" s="164">
        <v>33970</v>
      </c>
      <c r="C46" s="149">
        <v>4.5645397484287598</v>
      </c>
      <c r="D46" s="152"/>
    </row>
    <row r="47" spans="2:4">
      <c r="B47" s="164">
        <v>34335</v>
      </c>
      <c r="C47" s="149">
        <v>4.621184037172041</v>
      </c>
      <c r="D47" s="152"/>
    </row>
    <row r="48" spans="2:4">
      <c r="B48" s="164">
        <v>34700</v>
      </c>
      <c r="C48" s="149">
        <v>4.6159677627948001</v>
      </c>
      <c r="D48" s="152"/>
    </row>
    <row r="49" spans="2:4">
      <c r="B49" s="164">
        <v>35065</v>
      </c>
      <c r="C49" s="149">
        <v>4.6202911666888609</v>
      </c>
      <c r="D49" s="152"/>
    </row>
    <row r="50" spans="2:4">
      <c r="B50" s="164">
        <v>35431</v>
      </c>
      <c r="C50" s="149">
        <v>4.6198022498328317</v>
      </c>
      <c r="D50" s="152"/>
    </row>
    <row r="51" spans="2:4">
      <c r="B51" s="164">
        <v>35796</v>
      </c>
      <c r="C51" s="149">
        <v>4.5879221736742668</v>
      </c>
      <c r="D51" s="152"/>
    </row>
    <row r="52" spans="2:4">
      <c r="B52" s="164">
        <v>36161</v>
      </c>
      <c r="C52" s="149">
        <v>4.554587162676075</v>
      </c>
      <c r="D52" s="152"/>
    </row>
    <row r="53" spans="2:4">
      <c r="B53" s="164">
        <v>36526</v>
      </c>
      <c r="C53" s="149">
        <v>5.3004200144896689</v>
      </c>
      <c r="D53" s="152"/>
    </row>
    <row r="54" spans="2:4">
      <c r="B54" s="164">
        <v>36892</v>
      </c>
      <c r="C54" s="149">
        <v>5.2192518925337685</v>
      </c>
      <c r="D54" s="152">
        <v>0.42968680421552619</v>
      </c>
    </row>
    <row r="55" spans="2:4">
      <c r="B55" s="164">
        <v>37257</v>
      </c>
      <c r="C55" s="149">
        <v>5.1033544071479993</v>
      </c>
      <c r="D55" s="152">
        <v>0.42229764164564865</v>
      </c>
    </row>
    <row r="56" spans="2:4">
      <c r="B56" s="164">
        <v>37622</v>
      </c>
      <c r="C56" s="149">
        <v>4.9716999676338185</v>
      </c>
      <c r="D56" s="152">
        <v>0.33617318528229256</v>
      </c>
    </row>
    <row r="57" spans="2:4">
      <c r="B57" s="164">
        <v>37987</v>
      </c>
      <c r="C57" s="149">
        <v>4.8744357887707981</v>
      </c>
      <c r="D57" s="152">
        <v>0.38313516046986085</v>
      </c>
    </row>
    <row r="58" spans="2:4">
      <c r="B58" s="164">
        <v>38353</v>
      </c>
      <c r="C58" s="149">
        <v>4.798593097078939</v>
      </c>
      <c r="D58" s="152">
        <v>0.43041383511224707</v>
      </c>
    </row>
    <row r="59" spans="2:4">
      <c r="B59" s="164">
        <v>38718</v>
      </c>
      <c r="C59" s="149">
        <v>4.7221529730925953</v>
      </c>
      <c r="D59" s="152">
        <v>0.42136909471923167</v>
      </c>
    </row>
    <row r="60" spans="2:4">
      <c r="B60" s="164">
        <v>39083</v>
      </c>
      <c r="C60" s="149">
        <v>4.6760623264585037</v>
      </c>
      <c r="D60" s="152">
        <v>0.47716972014377113</v>
      </c>
    </row>
    <row r="61" spans="2:4">
      <c r="B61" s="164">
        <v>39448</v>
      </c>
      <c r="C61" s="149">
        <v>4.5753509202501093</v>
      </c>
      <c r="D61" s="152">
        <v>0.48857856621176354</v>
      </c>
    </row>
    <row r="62" spans="2:4">
      <c r="B62" s="164">
        <v>39814</v>
      </c>
      <c r="C62" s="149">
        <v>4.4826079998622665</v>
      </c>
      <c r="D62" s="152">
        <v>0.52984366872688404</v>
      </c>
    </row>
    <row r="63" spans="2:4">
      <c r="B63" s="164">
        <v>40179</v>
      </c>
      <c r="C63" s="149">
        <v>4.3702457485074904</v>
      </c>
      <c r="D63" s="152">
        <v>0.58108617877888213</v>
      </c>
    </row>
    <row r="64" spans="2:4">
      <c r="B64" s="164">
        <v>40544</v>
      </c>
      <c r="C64" s="149">
        <v>4.2700687600511325</v>
      </c>
      <c r="D64" s="152">
        <v>0.7410261432518247</v>
      </c>
    </row>
    <row r="65" spans="2:4">
      <c r="B65" s="164">
        <v>40909</v>
      </c>
      <c r="C65" s="149">
        <v>4.1998761834286595</v>
      </c>
      <c r="D65" s="152">
        <v>0.80971484613212874</v>
      </c>
    </row>
    <row r="66" spans="2:4">
      <c r="B66" s="164">
        <v>41275</v>
      </c>
      <c r="C66" s="149">
        <v>4.1050887311099755</v>
      </c>
      <c r="D66" s="152">
        <v>0.84248463222831727</v>
      </c>
    </row>
    <row r="67" spans="2:4">
      <c r="B67" s="164">
        <v>41640</v>
      </c>
      <c r="C67" s="149">
        <v>3.9836762307080291</v>
      </c>
      <c r="D67" s="152">
        <v>0.87394009544252382</v>
      </c>
    </row>
    <row r="68" spans="2:4">
      <c r="B68" s="164">
        <v>42005</v>
      </c>
      <c r="C68" s="149">
        <v>3.883027329414078</v>
      </c>
      <c r="D68" s="152">
        <v>0.88881988138888968</v>
      </c>
    </row>
    <row r="69" spans="2:4" ht="14" thickBot="1">
      <c r="B69" s="162">
        <v>42370</v>
      </c>
      <c r="C69" s="151">
        <v>3.7886738395119823</v>
      </c>
      <c r="D69" s="150">
        <v>0.94971068948931148</v>
      </c>
    </row>
    <row r="78" spans="2:4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0"/>
  <sheetViews>
    <sheetView workbookViewId="0">
      <selection activeCell="E16" sqref="E16"/>
    </sheetView>
  </sheetViews>
  <sheetFormatPr baseColWidth="10" defaultColWidth="8.83203125" defaultRowHeight="13" x14ac:dyDescent="0"/>
  <cols>
    <col min="1" max="1" width="0.83203125" style="4" customWidth="1"/>
    <col min="2" max="2" width="45.33203125" style="4" customWidth="1"/>
    <col min="3" max="12" width="7.83203125" style="4" customWidth="1"/>
    <col min="13" max="14" width="8.83203125" style="4"/>
    <col min="15" max="15" width="10" style="4" customWidth="1"/>
    <col min="16" max="16384" width="8.83203125" style="4"/>
  </cols>
  <sheetData>
    <row r="1" spans="2:12" ht="15">
      <c r="B1" s="7" t="s">
        <v>327</v>
      </c>
      <c r="C1" s="7"/>
      <c r="D1" s="7"/>
      <c r="E1" s="7"/>
    </row>
    <row r="3" spans="2:12" ht="16" thickBot="1">
      <c r="B3" s="7" t="s">
        <v>329</v>
      </c>
      <c r="C3" s="181" t="s">
        <v>292</v>
      </c>
    </row>
    <row r="4" spans="2:12">
      <c r="B4" s="8"/>
      <c r="C4" s="179" t="s">
        <v>186</v>
      </c>
      <c r="D4" s="179" t="s">
        <v>60</v>
      </c>
      <c r="E4" s="179" t="s">
        <v>61</v>
      </c>
      <c r="F4" s="179" t="s">
        <v>62</v>
      </c>
      <c r="G4" s="179" t="s">
        <v>63</v>
      </c>
      <c r="H4" s="179" t="s">
        <v>64</v>
      </c>
      <c r="I4" s="179" t="s">
        <v>65</v>
      </c>
      <c r="J4" s="179" t="s">
        <v>66</v>
      </c>
      <c r="K4" s="179" t="s">
        <v>67</v>
      </c>
      <c r="L4" s="180" t="s">
        <v>328</v>
      </c>
    </row>
    <row r="5" spans="2:12">
      <c r="B5" s="229" t="s">
        <v>325</v>
      </c>
      <c r="C5" s="306">
        <v>0.2</v>
      </c>
      <c r="D5" s="306">
        <v>0.4</v>
      </c>
      <c r="E5" s="306">
        <v>1.6</v>
      </c>
      <c r="F5" s="306">
        <v>3.2</v>
      </c>
      <c r="G5" s="306">
        <v>8.6</v>
      </c>
      <c r="H5" s="306">
        <v>13.2</v>
      </c>
      <c r="I5" s="306">
        <v>24.8</v>
      </c>
      <c r="J5" s="306">
        <v>17.2</v>
      </c>
      <c r="K5" s="306">
        <v>25.5</v>
      </c>
      <c r="L5" s="295">
        <v>5.4</v>
      </c>
    </row>
    <row r="6" spans="2:12" ht="14" thickBot="1">
      <c r="B6" s="241" t="s">
        <v>326</v>
      </c>
      <c r="C6" s="307">
        <v>0.2</v>
      </c>
      <c r="D6" s="307">
        <v>0.6</v>
      </c>
      <c r="E6" s="307">
        <v>1.7</v>
      </c>
      <c r="F6" s="307">
        <v>3.3</v>
      </c>
      <c r="G6" s="307">
        <v>5.9</v>
      </c>
      <c r="H6" s="307">
        <v>10</v>
      </c>
      <c r="I6" s="307">
        <v>27.1</v>
      </c>
      <c r="J6" s="307">
        <v>26.2</v>
      </c>
      <c r="K6" s="307">
        <v>19.5</v>
      </c>
      <c r="L6" s="296">
        <v>5.5</v>
      </c>
    </row>
    <row r="7" spans="2:12" ht="14" thickBot="1"/>
    <row r="8" spans="2:12">
      <c r="B8" s="8"/>
      <c r="C8" s="179" t="s">
        <v>186</v>
      </c>
      <c r="D8" s="179" t="s">
        <v>60</v>
      </c>
      <c r="E8" s="179" t="s">
        <v>61</v>
      </c>
      <c r="F8" s="179" t="s">
        <v>62</v>
      </c>
      <c r="G8" s="179" t="s">
        <v>63</v>
      </c>
      <c r="H8" s="179" t="s">
        <v>64</v>
      </c>
      <c r="I8" s="179" t="s">
        <v>65</v>
      </c>
      <c r="J8" s="179" t="s">
        <v>66</v>
      </c>
      <c r="K8" s="179" t="s">
        <v>67</v>
      </c>
      <c r="L8" s="180" t="s">
        <v>328</v>
      </c>
    </row>
    <row r="9" spans="2:12">
      <c r="B9" s="229" t="s">
        <v>333</v>
      </c>
      <c r="C9" s="306">
        <v>0.2</v>
      </c>
      <c r="D9" s="306">
        <v>0.7</v>
      </c>
      <c r="E9" s="306">
        <v>1</v>
      </c>
      <c r="F9" s="306">
        <v>1.7</v>
      </c>
      <c r="G9" s="306">
        <v>4.0999999999999996</v>
      </c>
      <c r="H9" s="306">
        <v>6.7</v>
      </c>
      <c r="I9" s="306">
        <v>6.2</v>
      </c>
      <c r="J9" s="306">
        <v>31.1</v>
      </c>
      <c r="K9" s="306">
        <v>30.9</v>
      </c>
      <c r="L9" s="295">
        <v>17.3</v>
      </c>
    </row>
    <row r="10" spans="2:12" ht="13.5" customHeight="1" thickBot="1">
      <c r="B10" s="241" t="s">
        <v>334</v>
      </c>
      <c r="C10" s="307">
        <v>0.1</v>
      </c>
      <c r="D10" s="307">
        <v>0.1</v>
      </c>
      <c r="E10" s="307">
        <v>0.4</v>
      </c>
      <c r="F10" s="307">
        <v>0.6</v>
      </c>
      <c r="G10" s="307">
        <v>2.1</v>
      </c>
      <c r="H10" s="307">
        <v>2.9</v>
      </c>
      <c r="I10" s="307">
        <v>9.4</v>
      </c>
      <c r="J10" s="307">
        <v>26.7</v>
      </c>
      <c r="K10" s="307">
        <v>32.1</v>
      </c>
      <c r="L10" s="296">
        <v>25.6</v>
      </c>
    </row>
    <row r="12" spans="2:12" ht="15">
      <c r="B12" s="7" t="s">
        <v>330</v>
      </c>
    </row>
    <row r="13" spans="2:12" ht="14" thickBot="1">
      <c r="C13" s="181" t="s">
        <v>332</v>
      </c>
    </row>
    <row r="14" spans="2:12">
      <c r="B14" s="8"/>
      <c r="C14" s="179" t="s">
        <v>186</v>
      </c>
      <c r="D14" s="179" t="s">
        <v>60</v>
      </c>
      <c r="E14" s="179" t="s">
        <v>61</v>
      </c>
      <c r="F14" s="179" t="s">
        <v>62</v>
      </c>
      <c r="G14" s="179" t="s">
        <v>63</v>
      </c>
      <c r="H14" s="179" t="s">
        <v>64</v>
      </c>
      <c r="I14" s="179" t="s">
        <v>65</v>
      </c>
      <c r="J14" s="179" t="s">
        <v>66</v>
      </c>
      <c r="K14" s="179" t="s">
        <v>67</v>
      </c>
      <c r="L14" s="180" t="s">
        <v>328</v>
      </c>
    </row>
    <row r="15" spans="2:12">
      <c r="B15" s="229" t="s">
        <v>325</v>
      </c>
      <c r="C15" s="306">
        <v>9.5019451515297053</v>
      </c>
      <c r="D15" s="306">
        <v>14.467124537726333</v>
      </c>
      <c r="E15" s="306">
        <v>19.934681331348159</v>
      </c>
      <c r="F15" s="306">
        <v>17.273906152442244</v>
      </c>
      <c r="G15" s="306">
        <v>8.7459776187503007</v>
      </c>
      <c r="H15" s="306">
        <v>6.6807550069641231</v>
      </c>
      <c r="I15" s="306">
        <v>8.0668555785024729</v>
      </c>
      <c r="J15" s="306">
        <v>9.1033091590221407</v>
      </c>
      <c r="K15" s="306">
        <v>3.4522837519811729</v>
      </c>
      <c r="L15" s="295">
        <v>2.773161711733346</v>
      </c>
    </row>
    <row r="16" spans="2:12" ht="14" thickBot="1">
      <c r="B16" s="241" t="s">
        <v>331</v>
      </c>
      <c r="C16" s="307">
        <v>5.3817184706964474</v>
      </c>
      <c r="D16" s="307">
        <v>11.058468266777737</v>
      </c>
      <c r="E16" s="307">
        <v>11.32659967720102</v>
      </c>
      <c r="F16" s="307">
        <v>21.84533416636296</v>
      </c>
      <c r="G16" s="307">
        <v>14.584960344318912</v>
      </c>
      <c r="H16" s="307">
        <v>8.6435500945835706</v>
      </c>
      <c r="I16" s="307">
        <v>6.6329983860051023</v>
      </c>
      <c r="J16" s="307">
        <v>12.094548862393919</v>
      </c>
      <c r="K16" s="307">
        <v>5.6229499661581714</v>
      </c>
      <c r="L16" s="296">
        <v>2.8088717655021607</v>
      </c>
    </row>
    <row r="17" spans="2:12" ht="14" thickBot="1"/>
    <row r="18" spans="2:12">
      <c r="B18" s="8"/>
      <c r="C18" s="179" t="s">
        <v>186</v>
      </c>
      <c r="D18" s="179" t="s">
        <v>60</v>
      </c>
      <c r="E18" s="179" t="s">
        <v>61</v>
      </c>
      <c r="F18" s="179" t="s">
        <v>62</v>
      </c>
      <c r="G18" s="179" t="s">
        <v>63</v>
      </c>
      <c r="H18" s="179" t="s">
        <v>64</v>
      </c>
      <c r="I18" s="179" t="s">
        <v>65</v>
      </c>
      <c r="J18" s="179" t="s">
        <v>66</v>
      </c>
      <c r="K18" s="179" t="s">
        <v>67</v>
      </c>
      <c r="L18" s="180" t="s">
        <v>328</v>
      </c>
    </row>
    <row r="19" spans="2:12">
      <c r="B19" s="229" t="s">
        <v>333</v>
      </c>
      <c r="C19" s="306">
        <v>4.450724937386549</v>
      </c>
      <c r="D19" s="306">
        <v>4.7701109809057698</v>
      </c>
      <c r="E19" s="306">
        <v>7.2976264332161493</v>
      </c>
      <c r="F19" s="306">
        <v>6.9368810459318491</v>
      </c>
      <c r="G19" s="306">
        <v>8.660187036143471</v>
      </c>
      <c r="H19" s="306">
        <v>7.6491808552193188</v>
      </c>
      <c r="I19" s="306">
        <v>15.85211736862664</v>
      </c>
      <c r="J19" s="306">
        <v>17.575423358838265</v>
      </c>
      <c r="K19" s="306">
        <v>15.348912019484848</v>
      </c>
      <c r="L19" s="295">
        <v>11.458835964247145</v>
      </c>
    </row>
    <row r="20" spans="2:12" ht="14" thickBot="1">
      <c r="B20" s="241" t="s">
        <v>335</v>
      </c>
      <c r="C20" s="307">
        <v>0.69658173257822076</v>
      </c>
      <c r="D20" s="307">
        <v>2.0598365637873979</v>
      </c>
      <c r="E20" s="307">
        <v>2.3203311175216355</v>
      </c>
      <c r="F20" s="307">
        <v>5.216644637188975</v>
      </c>
      <c r="G20" s="307">
        <v>6.5866530309023732</v>
      </c>
      <c r="H20" s="307">
        <v>11.362386516030062</v>
      </c>
      <c r="I20" s="307">
        <v>13.736746133585468</v>
      </c>
      <c r="J20" s="307">
        <v>17.511022778801532</v>
      </c>
      <c r="K20" s="307">
        <v>19.203272583430618</v>
      </c>
      <c r="L20" s="296">
        <v>21.306524906173721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58"/>
  <sheetViews>
    <sheetView workbookViewId="0">
      <selection activeCell="D6" sqref="D6"/>
    </sheetView>
  </sheetViews>
  <sheetFormatPr baseColWidth="10" defaultColWidth="8.83203125" defaultRowHeight="13" x14ac:dyDescent="0"/>
  <cols>
    <col min="1" max="1" width="0.83203125" style="4" customWidth="1"/>
    <col min="2" max="2" width="29" style="4" customWidth="1"/>
    <col min="3" max="3" width="21.33203125" style="4" customWidth="1"/>
    <col min="4" max="4" width="16.6640625" style="4" customWidth="1"/>
    <col min="5" max="5" width="8.83203125" style="4"/>
    <col min="6" max="6" width="10" style="4" customWidth="1"/>
    <col min="7" max="16384" width="8.83203125" style="4"/>
  </cols>
  <sheetData>
    <row r="1" spans="2:4" ht="15">
      <c r="B1" s="7" t="s">
        <v>915</v>
      </c>
      <c r="C1" s="7"/>
      <c r="D1" s="7"/>
    </row>
    <row r="2" spans="2:4" ht="14" thickBot="1"/>
    <row r="3" spans="2:4" ht="26">
      <c r="B3" s="364" t="s">
        <v>914</v>
      </c>
      <c r="C3" s="365" t="s">
        <v>913</v>
      </c>
      <c r="D3" s="230" t="s">
        <v>916</v>
      </c>
    </row>
    <row r="4" spans="2:4">
      <c r="B4" s="10" t="s">
        <v>360</v>
      </c>
      <c r="C4" s="15">
        <v>140</v>
      </c>
      <c r="D4" s="74">
        <v>242</v>
      </c>
    </row>
    <row r="5" spans="2:4">
      <c r="B5" s="10" t="s">
        <v>361</v>
      </c>
      <c r="C5" s="15">
        <v>167</v>
      </c>
      <c r="D5" s="74">
        <v>114</v>
      </c>
    </row>
    <row r="6" spans="2:4">
      <c r="B6" s="10" t="s">
        <v>362</v>
      </c>
      <c r="C6" s="15">
        <v>154</v>
      </c>
      <c r="D6" s="74">
        <v>248</v>
      </c>
    </row>
    <row r="7" spans="2:4">
      <c r="B7" s="10" t="s">
        <v>363</v>
      </c>
      <c r="C7" s="15">
        <v>111</v>
      </c>
      <c r="D7" s="74">
        <v>87</v>
      </c>
    </row>
    <row r="8" spans="2:4">
      <c r="B8" s="10" t="s">
        <v>364</v>
      </c>
      <c r="C8" s="15">
        <v>174.5</v>
      </c>
      <c r="D8" s="74">
        <v>72</v>
      </c>
    </row>
    <row r="9" spans="2:4">
      <c r="B9" s="10" t="s">
        <v>365</v>
      </c>
      <c r="C9" s="15">
        <v>164</v>
      </c>
      <c r="D9" s="74">
        <v>108</v>
      </c>
    </row>
    <row r="10" spans="2:4" ht="13.5" customHeight="1">
      <c r="B10" s="10" t="s">
        <v>366</v>
      </c>
      <c r="C10" s="15">
        <v>182</v>
      </c>
      <c r="D10" s="74">
        <v>243</v>
      </c>
    </row>
    <row r="11" spans="2:4">
      <c r="B11" s="10" t="s">
        <v>367</v>
      </c>
      <c r="C11" s="15">
        <v>150</v>
      </c>
      <c r="D11" s="74">
        <v>39</v>
      </c>
    </row>
    <row r="12" spans="2:4">
      <c r="B12" s="10" t="s">
        <v>368</v>
      </c>
      <c r="C12" s="15">
        <v>161.5</v>
      </c>
      <c r="D12" s="74">
        <v>187</v>
      </c>
    </row>
    <row r="13" spans="2:4">
      <c r="B13" s="10" t="s">
        <v>369</v>
      </c>
      <c r="C13" s="15">
        <v>183</v>
      </c>
      <c r="D13" s="74">
        <v>162</v>
      </c>
    </row>
    <row r="14" spans="2:4">
      <c r="B14" s="10" t="s">
        <v>370</v>
      </c>
      <c r="C14" s="15">
        <v>140</v>
      </c>
      <c r="D14" s="74">
        <v>72</v>
      </c>
    </row>
    <row r="15" spans="2:4">
      <c r="B15" s="10" t="s">
        <v>371</v>
      </c>
      <c r="C15" s="15">
        <v>143</v>
      </c>
      <c r="D15" s="74">
        <v>45</v>
      </c>
    </row>
    <row r="16" spans="2:4">
      <c r="B16" s="10" t="s">
        <v>372</v>
      </c>
      <c r="C16" s="15">
        <v>202.5</v>
      </c>
      <c r="D16" s="74">
        <v>24</v>
      </c>
    </row>
    <row r="17" spans="2:4">
      <c r="B17" s="10" t="s">
        <v>373</v>
      </c>
      <c r="C17" s="15">
        <v>176</v>
      </c>
      <c r="D17" s="74">
        <v>6</v>
      </c>
    </row>
    <row r="18" spans="2:4">
      <c r="B18" s="10" t="s">
        <v>374</v>
      </c>
      <c r="C18" s="15">
        <v>124</v>
      </c>
      <c r="D18" s="74">
        <v>99</v>
      </c>
    </row>
    <row r="19" spans="2:4">
      <c r="B19" s="10" t="s">
        <v>375</v>
      </c>
      <c r="C19" s="15">
        <v>153</v>
      </c>
      <c r="D19" s="74">
        <v>176</v>
      </c>
    </row>
    <row r="20" spans="2:4">
      <c r="B20" s="10" t="s">
        <v>376</v>
      </c>
      <c r="C20" s="15">
        <v>180.5</v>
      </c>
      <c r="D20" s="74">
        <v>60</v>
      </c>
    </row>
    <row r="21" spans="2:4">
      <c r="B21" s="10" t="s">
        <v>377</v>
      </c>
      <c r="C21" s="15">
        <v>175</v>
      </c>
      <c r="D21" s="74">
        <v>89</v>
      </c>
    </row>
    <row r="22" spans="2:4">
      <c r="B22" s="10" t="s">
        <v>378</v>
      </c>
      <c r="C22" s="15">
        <v>227</v>
      </c>
      <c r="D22" s="74">
        <v>12</v>
      </c>
    </row>
    <row r="23" spans="2:4">
      <c r="B23" s="10" t="s">
        <v>379</v>
      </c>
      <c r="C23" s="15">
        <v>146</v>
      </c>
      <c r="D23" s="74">
        <v>3</v>
      </c>
    </row>
    <row r="24" spans="2:4">
      <c r="B24" s="10" t="s">
        <v>380</v>
      </c>
      <c r="C24" s="15">
        <v>146</v>
      </c>
      <c r="D24" s="74">
        <v>386</v>
      </c>
    </row>
    <row r="25" spans="2:4">
      <c r="B25" s="10" t="s">
        <v>381</v>
      </c>
      <c r="C25" s="15">
        <v>155</v>
      </c>
      <c r="D25" s="74">
        <v>142</v>
      </c>
    </row>
    <row r="26" spans="2:4">
      <c r="B26" s="10" t="s">
        <v>382</v>
      </c>
      <c r="C26" s="15">
        <v>125.5</v>
      </c>
      <c r="D26" s="74">
        <v>191</v>
      </c>
    </row>
    <row r="27" spans="2:4">
      <c r="B27" s="10" t="s">
        <v>383</v>
      </c>
      <c r="C27" s="15">
        <v>123</v>
      </c>
      <c r="D27" s="74">
        <v>529</v>
      </c>
    </row>
    <row r="28" spans="2:4">
      <c r="B28" s="10" t="s">
        <v>384</v>
      </c>
      <c r="C28" s="15">
        <v>155</v>
      </c>
      <c r="D28" s="74">
        <v>398</v>
      </c>
    </row>
    <row r="29" spans="2:4">
      <c r="B29" s="10" t="s">
        <v>385</v>
      </c>
      <c r="C29" s="15">
        <v>135.5</v>
      </c>
      <c r="D29" s="74">
        <v>307</v>
      </c>
    </row>
    <row r="30" spans="2:4">
      <c r="B30" s="10" t="s">
        <v>386</v>
      </c>
      <c r="C30" s="15">
        <v>152</v>
      </c>
      <c r="D30" s="74">
        <v>359</v>
      </c>
    </row>
    <row r="31" spans="2:4">
      <c r="B31" s="10" t="s">
        <v>387</v>
      </c>
      <c r="C31" s="15">
        <v>180</v>
      </c>
      <c r="D31" s="74">
        <v>414</v>
      </c>
    </row>
    <row r="32" spans="2:4">
      <c r="B32" s="10" t="s">
        <v>388</v>
      </c>
      <c r="C32" s="15">
        <v>136</v>
      </c>
      <c r="D32" s="74">
        <v>319</v>
      </c>
    </row>
    <row r="33" spans="2:4">
      <c r="B33" s="10" t="s">
        <v>389</v>
      </c>
      <c r="C33" s="15">
        <v>159</v>
      </c>
      <c r="D33" s="74">
        <v>175</v>
      </c>
    </row>
    <row r="34" spans="2:4">
      <c r="B34" s="10" t="s">
        <v>390</v>
      </c>
      <c r="C34" s="15">
        <v>112</v>
      </c>
      <c r="D34" s="74">
        <v>263</v>
      </c>
    </row>
    <row r="35" spans="2:4">
      <c r="B35" s="10" t="s">
        <v>391</v>
      </c>
      <c r="C35" s="15">
        <v>128</v>
      </c>
      <c r="D35" s="74">
        <v>101</v>
      </c>
    </row>
    <row r="36" spans="2:4">
      <c r="B36" s="10" t="s">
        <v>392</v>
      </c>
      <c r="C36" s="15">
        <v>147.5</v>
      </c>
      <c r="D36" s="74">
        <v>252</v>
      </c>
    </row>
    <row r="37" spans="2:4">
      <c r="B37" s="10" t="s">
        <v>393</v>
      </c>
      <c r="C37" s="15">
        <v>115.5</v>
      </c>
      <c r="D37" s="74">
        <v>408</v>
      </c>
    </row>
    <row r="38" spans="2:4">
      <c r="B38" s="10" t="s">
        <v>394</v>
      </c>
      <c r="C38" s="15">
        <v>105</v>
      </c>
      <c r="D38" s="74">
        <v>363</v>
      </c>
    </row>
    <row r="39" spans="2:4">
      <c r="B39" s="10" t="s">
        <v>395</v>
      </c>
      <c r="C39" s="15">
        <v>122</v>
      </c>
      <c r="D39" s="74">
        <v>396</v>
      </c>
    </row>
    <row r="40" spans="2:4">
      <c r="B40" s="10" t="s">
        <v>396</v>
      </c>
      <c r="C40" s="15">
        <v>96</v>
      </c>
      <c r="D40" s="74">
        <v>114</v>
      </c>
    </row>
    <row r="41" spans="2:4">
      <c r="B41" s="10" t="s">
        <v>397</v>
      </c>
      <c r="C41" s="15">
        <v>104</v>
      </c>
      <c r="D41" s="74">
        <v>183</v>
      </c>
    </row>
    <row r="42" spans="2:4">
      <c r="B42" s="10" t="s">
        <v>398</v>
      </c>
      <c r="C42" s="15">
        <v>120</v>
      </c>
      <c r="D42" s="74">
        <v>250</v>
      </c>
    </row>
    <row r="43" spans="2:4">
      <c r="B43" s="10" t="s">
        <v>399</v>
      </c>
      <c r="C43" s="15">
        <v>117</v>
      </c>
      <c r="D43" s="74">
        <v>260</v>
      </c>
    </row>
    <row r="44" spans="2:4">
      <c r="B44" s="10" t="s">
        <v>400</v>
      </c>
      <c r="C44" s="15">
        <v>143</v>
      </c>
      <c r="D44" s="74">
        <v>316</v>
      </c>
    </row>
    <row r="45" spans="2:4">
      <c r="B45" s="10" t="s">
        <v>401</v>
      </c>
      <c r="C45" s="15">
        <v>188</v>
      </c>
      <c r="D45" s="74">
        <v>115</v>
      </c>
    </row>
    <row r="46" spans="2:4">
      <c r="B46" s="10" t="s">
        <v>402</v>
      </c>
      <c r="C46" s="15">
        <v>71.5</v>
      </c>
      <c r="D46" s="74">
        <v>22</v>
      </c>
    </row>
    <row r="47" spans="2:4">
      <c r="B47" s="10" t="s">
        <v>403</v>
      </c>
      <c r="C47" s="15">
        <v>146</v>
      </c>
      <c r="D47" s="74">
        <v>327</v>
      </c>
    </row>
    <row r="48" spans="2:4">
      <c r="B48" s="10" t="s">
        <v>404</v>
      </c>
      <c r="C48" s="15">
        <v>146</v>
      </c>
      <c r="D48" s="74">
        <v>974</v>
      </c>
    </row>
    <row r="49" spans="2:4">
      <c r="B49" s="10" t="s">
        <v>405</v>
      </c>
      <c r="C49" s="15">
        <v>141</v>
      </c>
      <c r="D49" s="74">
        <v>155</v>
      </c>
    </row>
    <row r="50" spans="2:4">
      <c r="B50" s="10" t="s">
        <v>406</v>
      </c>
      <c r="C50" s="15">
        <v>119.5</v>
      </c>
      <c r="D50" s="74">
        <v>12</v>
      </c>
    </row>
    <row r="51" spans="2:4">
      <c r="B51" s="10" t="s">
        <v>407</v>
      </c>
      <c r="C51" s="15">
        <v>153</v>
      </c>
      <c r="D51" s="74">
        <v>187</v>
      </c>
    </row>
    <row r="52" spans="2:4">
      <c r="B52" s="10" t="s">
        <v>408</v>
      </c>
      <c r="C52" s="15">
        <v>130</v>
      </c>
      <c r="D52" s="74">
        <v>438</v>
      </c>
    </row>
    <row r="53" spans="2:4">
      <c r="B53" s="10" t="s">
        <v>409</v>
      </c>
      <c r="C53" s="15">
        <v>148</v>
      </c>
      <c r="D53" s="74">
        <v>141</v>
      </c>
    </row>
    <row r="54" spans="2:4">
      <c r="B54" s="10" t="s">
        <v>410</v>
      </c>
      <c r="C54" s="15">
        <v>166</v>
      </c>
      <c r="D54" s="74">
        <v>234</v>
      </c>
    </row>
    <row r="55" spans="2:4">
      <c r="B55" s="10" t="s">
        <v>411</v>
      </c>
      <c r="C55" s="15">
        <v>124</v>
      </c>
      <c r="D55" s="74">
        <v>109</v>
      </c>
    </row>
    <row r="56" spans="2:4">
      <c r="B56" s="10" t="s">
        <v>412</v>
      </c>
      <c r="C56" s="15">
        <v>124</v>
      </c>
      <c r="D56" s="74">
        <v>490</v>
      </c>
    </row>
    <row r="57" spans="2:4">
      <c r="B57" s="10" t="s">
        <v>413</v>
      </c>
      <c r="C57" s="15">
        <v>129.5</v>
      </c>
      <c r="D57" s="74">
        <v>96</v>
      </c>
    </row>
    <row r="58" spans="2:4">
      <c r="B58" s="10" t="s">
        <v>414</v>
      </c>
      <c r="C58" s="15">
        <v>52</v>
      </c>
      <c r="D58" s="74">
        <v>109</v>
      </c>
    </row>
    <row r="59" spans="2:4">
      <c r="B59" s="10" t="s">
        <v>415</v>
      </c>
      <c r="C59" s="15">
        <v>140</v>
      </c>
      <c r="D59" s="74">
        <v>34</v>
      </c>
    </row>
    <row r="60" spans="2:4">
      <c r="B60" s="10" t="s">
        <v>416</v>
      </c>
      <c r="C60" s="15">
        <v>158</v>
      </c>
      <c r="D60" s="74">
        <v>12</v>
      </c>
    </row>
    <row r="61" spans="2:4">
      <c r="B61" s="10" t="s">
        <v>417</v>
      </c>
      <c r="C61" s="15">
        <v>37.5</v>
      </c>
      <c r="D61" s="74">
        <v>158</v>
      </c>
    </row>
    <row r="62" spans="2:4">
      <c r="B62" s="10" t="s">
        <v>418</v>
      </c>
      <c r="C62" s="15">
        <v>42</v>
      </c>
      <c r="D62" s="74">
        <v>80</v>
      </c>
    </row>
    <row r="63" spans="2:4">
      <c r="B63" s="10" t="s">
        <v>419</v>
      </c>
      <c r="C63" s="15">
        <v>184</v>
      </c>
      <c r="D63" s="74">
        <v>24</v>
      </c>
    </row>
    <row r="64" spans="2:4">
      <c r="B64" s="10" t="s">
        <v>420</v>
      </c>
      <c r="C64" s="15">
        <v>155</v>
      </c>
      <c r="D64" s="74">
        <v>198</v>
      </c>
    </row>
    <row r="65" spans="2:4">
      <c r="B65" s="10" t="s">
        <v>421</v>
      </c>
      <c r="C65" s="15">
        <v>171</v>
      </c>
      <c r="D65" s="74">
        <v>1</v>
      </c>
    </row>
    <row r="66" spans="2:4">
      <c r="B66" s="10" t="s">
        <v>422</v>
      </c>
      <c r="C66" s="15">
        <v>97</v>
      </c>
      <c r="D66" s="74">
        <v>47</v>
      </c>
    </row>
    <row r="67" spans="2:4">
      <c r="B67" s="10" t="s">
        <v>423</v>
      </c>
      <c r="C67" s="15">
        <v>169.5</v>
      </c>
      <c r="D67" s="74">
        <v>22</v>
      </c>
    </row>
    <row r="68" spans="2:4">
      <c r="B68" s="10" t="s">
        <v>424</v>
      </c>
      <c r="C68" s="15">
        <v>182</v>
      </c>
      <c r="D68" s="74">
        <v>3</v>
      </c>
    </row>
    <row r="69" spans="2:4">
      <c r="B69" s="10" t="s">
        <v>425</v>
      </c>
      <c r="C69" s="15">
        <v>152</v>
      </c>
      <c r="D69" s="74">
        <v>355</v>
      </c>
    </row>
    <row r="70" spans="2:4">
      <c r="B70" s="10" t="s">
        <v>426</v>
      </c>
      <c r="C70" s="15">
        <v>42</v>
      </c>
      <c r="D70" s="74">
        <v>147</v>
      </c>
    </row>
    <row r="71" spans="2:4">
      <c r="B71" s="10" t="s">
        <v>427</v>
      </c>
      <c r="C71" s="15">
        <v>121</v>
      </c>
      <c r="D71" s="74">
        <v>41</v>
      </c>
    </row>
    <row r="72" spans="2:4">
      <c r="B72" s="10" t="s">
        <v>428</v>
      </c>
      <c r="C72" s="15">
        <v>109</v>
      </c>
      <c r="D72" s="74">
        <v>15</v>
      </c>
    </row>
    <row r="73" spans="2:4">
      <c r="B73" s="10" t="s">
        <v>429</v>
      </c>
      <c r="C73" s="15">
        <v>113</v>
      </c>
      <c r="D73" s="74">
        <v>425</v>
      </c>
    </row>
    <row r="74" spans="2:4">
      <c r="B74" s="10" t="s">
        <v>430</v>
      </c>
      <c r="C74" s="15">
        <v>141.5</v>
      </c>
      <c r="D74" s="74">
        <v>60</v>
      </c>
    </row>
    <row r="75" spans="2:4">
      <c r="B75" s="10" t="s">
        <v>431</v>
      </c>
      <c r="C75" s="15">
        <v>98</v>
      </c>
      <c r="D75" s="74">
        <v>110</v>
      </c>
    </row>
    <row r="76" spans="2:4">
      <c r="B76" s="10" t="s">
        <v>432</v>
      </c>
      <c r="C76" s="15">
        <v>146</v>
      </c>
      <c r="D76" s="74">
        <v>44</v>
      </c>
    </row>
    <row r="77" spans="2:4">
      <c r="B77" s="10" t="s">
        <v>433</v>
      </c>
      <c r="C77" s="15">
        <v>96</v>
      </c>
      <c r="D77" s="74">
        <v>2</v>
      </c>
    </row>
    <row r="78" spans="2:4">
      <c r="B78" s="10" t="s">
        <v>434</v>
      </c>
      <c r="C78" s="15">
        <v>129.5</v>
      </c>
      <c r="D78" s="74">
        <v>90</v>
      </c>
    </row>
    <row r="79" spans="2:4">
      <c r="B79" s="10" t="s">
        <v>435</v>
      </c>
      <c r="C79" s="15">
        <v>163</v>
      </c>
      <c r="D79" s="74">
        <v>18</v>
      </c>
    </row>
    <row r="80" spans="2:4">
      <c r="B80" s="10" t="s">
        <v>436</v>
      </c>
      <c r="C80" s="15">
        <v>85</v>
      </c>
      <c r="D80" s="74">
        <v>5</v>
      </c>
    </row>
    <row r="81" spans="2:4">
      <c r="B81" s="10" t="s">
        <v>437</v>
      </c>
      <c r="C81" s="15">
        <v>119</v>
      </c>
      <c r="D81" s="74">
        <v>28</v>
      </c>
    </row>
    <row r="82" spans="2:4">
      <c r="B82" s="10" t="s">
        <v>438</v>
      </c>
      <c r="C82" s="15">
        <v>88</v>
      </c>
      <c r="D82" s="74">
        <v>1</v>
      </c>
    </row>
    <row r="83" spans="2:4">
      <c r="B83" s="10" t="s">
        <v>439</v>
      </c>
      <c r="C83" s="15">
        <v>128</v>
      </c>
      <c r="D83" s="74">
        <v>12</v>
      </c>
    </row>
    <row r="84" spans="2:4">
      <c r="B84" s="10" t="s">
        <v>440</v>
      </c>
      <c r="C84" s="15">
        <v>174</v>
      </c>
      <c r="D84" s="74">
        <v>52</v>
      </c>
    </row>
    <row r="85" spans="2:4">
      <c r="B85" s="10" t="s">
        <v>441</v>
      </c>
      <c r="C85" s="15">
        <v>59</v>
      </c>
      <c r="D85" s="74">
        <v>66</v>
      </c>
    </row>
    <row r="86" spans="2:4">
      <c r="B86" s="10" t="s">
        <v>442</v>
      </c>
      <c r="C86" s="15">
        <v>78</v>
      </c>
      <c r="D86" s="74">
        <v>8</v>
      </c>
    </row>
    <row r="87" spans="2:4">
      <c r="B87" s="10" t="s">
        <v>443</v>
      </c>
      <c r="C87" s="15">
        <v>82</v>
      </c>
      <c r="D87" s="74">
        <v>8</v>
      </c>
    </row>
    <row r="88" spans="2:4">
      <c r="B88" s="10" t="s">
        <v>444</v>
      </c>
      <c r="C88" s="15">
        <v>98</v>
      </c>
      <c r="D88" s="74">
        <v>10</v>
      </c>
    </row>
    <row r="89" spans="2:4">
      <c r="B89" s="10" t="s">
        <v>445</v>
      </c>
      <c r="C89" s="15">
        <v>63</v>
      </c>
      <c r="D89" s="74">
        <v>181</v>
      </c>
    </row>
    <row r="90" spans="2:4">
      <c r="B90" s="10" t="s">
        <v>446</v>
      </c>
      <c r="C90" s="15">
        <v>147</v>
      </c>
      <c r="D90" s="74">
        <v>12</v>
      </c>
    </row>
    <row r="91" spans="2:4">
      <c r="B91" s="10" t="s">
        <v>447</v>
      </c>
      <c r="C91" s="15">
        <v>149</v>
      </c>
      <c r="D91" s="74">
        <v>6</v>
      </c>
    </row>
    <row r="92" spans="2:4">
      <c r="B92" s="10" t="s">
        <v>448</v>
      </c>
      <c r="C92" s="15">
        <v>123</v>
      </c>
      <c r="D92" s="74">
        <v>4</v>
      </c>
    </row>
    <row r="93" spans="2:4">
      <c r="B93" s="10" t="s">
        <v>449</v>
      </c>
      <c r="C93" s="15">
        <v>144.5</v>
      </c>
      <c r="D93" s="74">
        <v>10</v>
      </c>
    </row>
    <row r="94" spans="2:4">
      <c r="B94" s="10" t="s">
        <v>450</v>
      </c>
      <c r="C94" s="15">
        <v>101.5</v>
      </c>
      <c r="D94" s="74">
        <v>32</v>
      </c>
    </row>
    <row r="95" spans="2:4">
      <c r="B95" s="10" t="s">
        <v>451</v>
      </c>
      <c r="C95" s="15">
        <v>75</v>
      </c>
      <c r="D95" s="74">
        <v>3</v>
      </c>
    </row>
    <row r="96" spans="2:4">
      <c r="B96" s="10" t="s">
        <v>452</v>
      </c>
      <c r="C96" s="15">
        <v>109</v>
      </c>
      <c r="D96" s="74">
        <v>43</v>
      </c>
    </row>
    <row r="97" spans="2:4">
      <c r="B97" s="10" t="s">
        <v>453</v>
      </c>
      <c r="C97" s="15">
        <v>63</v>
      </c>
      <c r="D97" s="74">
        <v>12</v>
      </c>
    </row>
    <row r="98" spans="2:4">
      <c r="B98" s="10" t="s">
        <v>454</v>
      </c>
      <c r="C98" s="15">
        <v>104.5</v>
      </c>
      <c r="D98" s="74">
        <v>7</v>
      </c>
    </row>
    <row r="99" spans="2:4">
      <c r="B99" s="10" t="s">
        <v>455</v>
      </c>
      <c r="C99" s="15">
        <v>73</v>
      </c>
      <c r="D99" s="74">
        <v>13</v>
      </c>
    </row>
    <row r="100" spans="2:4">
      <c r="B100" s="10" t="s">
        <v>456</v>
      </c>
      <c r="C100" s="15">
        <v>58</v>
      </c>
      <c r="D100" s="74">
        <v>5</v>
      </c>
    </row>
    <row r="101" spans="2:4">
      <c r="B101" s="10" t="s">
        <v>457</v>
      </c>
      <c r="C101" s="15">
        <v>136</v>
      </c>
      <c r="D101" s="74">
        <v>2</v>
      </c>
    </row>
    <row r="102" spans="2:4">
      <c r="B102" s="10" t="s">
        <v>458</v>
      </c>
      <c r="C102" s="15">
        <v>78</v>
      </c>
      <c r="D102" s="74">
        <v>5</v>
      </c>
    </row>
    <row r="103" spans="2:4">
      <c r="B103" s="10" t="s">
        <v>459</v>
      </c>
      <c r="C103" s="15">
        <v>82</v>
      </c>
      <c r="D103" s="74">
        <v>10</v>
      </c>
    </row>
    <row r="104" spans="2:4">
      <c r="B104" s="10" t="s">
        <v>460</v>
      </c>
      <c r="C104" s="15">
        <v>143</v>
      </c>
      <c r="D104" s="74">
        <v>1</v>
      </c>
    </row>
    <row r="105" spans="2:4">
      <c r="B105" s="10" t="s">
        <v>461</v>
      </c>
      <c r="C105" s="15">
        <v>91</v>
      </c>
      <c r="D105" s="74">
        <v>3</v>
      </c>
    </row>
    <row r="106" spans="2:4">
      <c r="B106" s="10" t="s">
        <v>462</v>
      </c>
      <c r="C106" s="15">
        <v>123</v>
      </c>
      <c r="D106" s="74">
        <v>3</v>
      </c>
    </row>
    <row r="107" spans="2:4">
      <c r="B107" s="10" t="s">
        <v>463</v>
      </c>
      <c r="C107" s="15">
        <v>106</v>
      </c>
      <c r="D107" s="74">
        <v>1</v>
      </c>
    </row>
    <row r="108" spans="2:4">
      <c r="B108" s="10" t="s">
        <v>464</v>
      </c>
      <c r="C108" s="15">
        <v>183</v>
      </c>
      <c r="D108" s="74">
        <v>1</v>
      </c>
    </row>
    <row r="109" spans="2:4">
      <c r="B109" s="10" t="s">
        <v>465</v>
      </c>
      <c r="C109" s="15">
        <v>190</v>
      </c>
      <c r="D109" s="74">
        <v>4</v>
      </c>
    </row>
    <row r="110" spans="2:4">
      <c r="B110" s="10" t="s">
        <v>466</v>
      </c>
      <c r="C110" s="15">
        <v>94.5</v>
      </c>
      <c r="D110" s="74">
        <v>6</v>
      </c>
    </row>
    <row r="111" spans="2:4">
      <c r="B111" s="10" t="s">
        <v>467</v>
      </c>
      <c r="C111" s="15">
        <v>227</v>
      </c>
      <c r="D111" s="74">
        <v>1</v>
      </c>
    </row>
    <row r="112" spans="2:4">
      <c r="B112" s="10" t="s">
        <v>468</v>
      </c>
      <c r="C112" s="15">
        <v>45</v>
      </c>
      <c r="D112" s="74">
        <v>1</v>
      </c>
    </row>
    <row r="113" spans="2:4">
      <c r="B113" s="10" t="s">
        <v>469</v>
      </c>
      <c r="C113" s="15">
        <v>265</v>
      </c>
      <c r="D113" s="74">
        <v>1</v>
      </c>
    </row>
    <row r="114" spans="2:4">
      <c r="B114" s="10" t="s">
        <v>470</v>
      </c>
      <c r="C114" s="15">
        <v>85</v>
      </c>
      <c r="D114" s="74">
        <v>1</v>
      </c>
    </row>
    <row r="115" spans="2:4">
      <c r="B115" s="10" t="s">
        <v>471</v>
      </c>
      <c r="C115" s="15">
        <v>140</v>
      </c>
      <c r="D115" s="74">
        <v>1</v>
      </c>
    </row>
    <row r="116" spans="2:4">
      <c r="B116" s="10" t="s">
        <v>472</v>
      </c>
      <c r="C116" s="15">
        <v>70</v>
      </c>
      <c r="D116" s="74">
        <v>1</v>
      </c>
    </row>
    <row r="117" spans="2:4">
      <c r="B117" s="10" t="s">
        <v>473</v>
      </c>
      <c r="C117" s="15">
        <v>129</v>
      </c>
      <c r="D117" s="74">
        <v>260</v>
      </c>
    </row>
    <row r="118" spans="2:4">
      <c r="B118" s="10" t="s">
        <v>474</v>
      </c>
      <c r="C118" s="15">
        <v>97</v>
      </c>
      <c r="D118" s="74">
        <v>15</v>
      </c>
    </row>
    <row r="119" spans="2:4">
      <c r="B119" s="10" t="s">
        <v>475</v>
      </c>
      <c r="C119" s="15">
        <v>131</v>
      </c>
      <c r="D119" s="74">
        <v>412</v>
      </c>
    </row>
    <row r="120" spans="2:4">
      <c r="B120" s="10" t="s">
        <v>476</v>
      </c>
      <c r="C120" s="15">
        <v>58</v>
      </c>
      <c r="D120" s="74">
        <v>17</v>
      </c>
    </row>
    <row r="121" spans="2:4">
      <c r="B121" s="10" t="s">
        <v>477</v>
      </c>
      <c r="C121" s="15">
        <v>97</v>
      </c>
      <c r="D121" s="74">
        <v>59</v>
      </c>
    </row>
    <row r="122" spans="2:4">
      <c r="B122" s="10" t="s">
        <v>478</v>
      </c>
      <c r="C122" s="15">
        <v>109</v>
      </c>
      <c r="D122" s="74">
        <v>21</v>
      </c>
    </row>
    <row r="123" spans="2:4">
      <c r="B123" s="10" t="s">
        <v>479</v>
      </c>
      <c r="C123" s="15">
        <v>139</v>
      </c>
      <c r="D123" s="74">
        <v>253</v>
      </c>
    </row>
    <row r="124" spans="2:4">
      <c r="B124" s="10" t="s">
        <v>480</v>
      </c>
      <c r="C124" s="15">
        <v>145.5</v>
      </c>
      <c r="D124" s="74">
        <v>102</v>
      </c>
    </row>
    <row r="125" spans="2:4">
      <c r="B125" s="10" t="s">
        <v>481</v>
      </c>
      <c r="C125" s="15">
        <v>117</v>
      </c>
      <c r="D125" s="74">
        <v>108</v>
      </c>
    </row>
    <row r="126" spans="2:4">
      <c r="B126" s="10" t="s">
        <v>482</v>
      </c>
      <c r="C126" s="15">
        <v>142</v>
      </c>
      <c r="D126" s="74">
        <v>84</v>
      </c>
    </row>
    <row r="127" spans="2:4">
      <c r="B127" s="10" t="s">
        <v>483</v>
      </c>
      <c r="C127" s="15">
        <v>105</v>
      </c>
      <c r="D127" s="74">
        <v>34</v>
      </c>
    </row>
    <row r="128" spans="2:4">
      <c r="B128" s="10" t="s">
        <v>484</v>
      </c>
      <c r="C128" s="15">
        <v>21</v>
      </c>
      <c r="D128" s="74">
        <v>59</v>
      </c>
    </row>
    <row r="129" spans="2:4">
      <c r="B129" s="10" t="s">
        <v>485</v>
      </c>
      <c r="C129" s="15">
        <v>82</v>
      </c>
      <c r="D129" s="74">
        <v>36</v>
      </c>
    </row>
    <row r="130" spans="2:4">
      <c r="B130" s="10" t="s">
        <v>486</v>
      </c>
      <c r="C130" s="15">
        <v>98</v>
      </c>
      <c r="D130" s="74">
        <v>31</v>
      </c>
    </row>
    <row r="131" spans="2:4">
      <c r="B131" s="10" t="s">
        <v>487</v>
      </c>
      <c r="C131" s="15">
        <v>139</v>
      </c>
      <c r="D131" s="74">
        <v>67</v>
      </c>
    </row>
    <row r="132" spans="2:4">
      <c r="B132" s="10" t="s">
        <v>488</v>
      </c>
      <c r="C132" s="15">
        <v>129</v>
      </c>
      <c r="D132" s="74">
        <v>253</v>
      </c>
    </row>
    <row r="133" spans="2:4">
      <c r="B133" s="10" t="s">
        <v>489</v>
      </c>
      <c r="C133" s="15">
        <v>94.5</v>
      </c>
      <c r="D133" s="74">
        <v>58</v>
      </c>
    </row>
    <row r="134" spans="2:4">
      <c r="B134" s="10" t="s">
        <v>490</v>
      </c>
      <c r="C134" s="15">
        <v>49.5</v>
      </c>
      <c r="D134" s="74">
        <v>146</v>
      </c>
    </row>
    <row r="135" spans="2:4">
      <c r="B135" s="10" t="s">
        <v>491</v>
      </c>
      <c r="C135" s="15">
        <v>134</v>
      </c>
      <c r="D135" s="74">
        <v>161</v>
      </c>
    </row>
    <row r="136" spans="2:4">
      <c r="B136" s="10" t="s">
        <v>492</v>
      </c>
      <c r="C136" s="15">
        <v>143</v>
      </c>
      <c r="D136" s="74">
        <v>182</v>
      </c>
    </row>
    <row r="137" spans="2:4">
      <c r="B137" s="10" t="s">
        <v>493</v>
      </c>
      <c r="C137" s="15">
        <v>73</v>
      </c>
      <c r="D137" s="74">
        <v>28</v>
      </c>
    </row>
    <row r="138" spans="2:4">
      <c r="B138" s="10" t="s">
        <v>494</v>
      </c>
      <c r="C138" s="15">
        <v>102</v>
      </c>
      <c r="D138" s="74">
        <v>68</v>
      </c>
    </row>
    <row r="139" spans="2:4">
      <c r="B139" s="10" t="s">
        <v>495</v>
      </c>
      <c r="C139" s="15">
        <v>85</v>
      </c>
      <c r="D139" s="74">
        <v>19</v>
      </c>
    </row>
    <row r="140" spans="2:4">
      <c r="B140" s="10" t="s">
        <v>496</v>
      </c>
      <c r="C140" s="15">
        <v>116.5</v>
      </c>
      <c r="D140" s="74">
        <v>4</v>
      </c>
    </row>
    <row r="141" spans="2:4">
      <c r="B141" s="10" t="s">
        <v>497</v>
      </c>
      <c r="C141" s="15">
        <v>129</v>
      </c>
      <c r="D141" s="74">
        <v>10</v>
      </c>
    </row>
    <row r="142" spans="2:4">
      <c r="B142" s="10" t="s">
        <v>498</v>
      </c>
      <c r="C142" s="15">
        <v>108</v>
      </c>
      <c r="D142" s="74">
        <v>21</v>
      </c>
    </row>
    <row r="143" spans="2:4">
      <c r="B143" s="10" t="s">
        <v>499</v>
      </c>
      <c r="C143" s="15">
        <v>153</v>
      </c>
      <c r="D143" s="74">
        <v>1</v>
      </c>
    </row>
    <row r="144" spans="2:4">
      <c r="B144" s="10" t="s">
        <v>500</v>
      </c>
      <c r="C144" s="15">
        <v>166</v>
      </c>
      <c r="D144" s="74">
        <v>1657</v>
      </c>
    </row>
    <row r="145" spans="2:4">
      <c r="B145" s="10" t="s">
        <v>501</v>
      </c>
      <c r="C145" s="15">
        <v>163</v>
      </c>
      <c r="D145" s="74">
        <v>403</v>
      </c>
    </row>
    <row r="146" spans="2:4">
      <c r="B146" s="10" t="s">
        <v>502</v>
      </c>
      <c r="C146" s="15">
        <v>168.5</v>
      </c>
      <c r="D146" s="74">
        <v>886</v>
      </c>
    </row>
    <row r="147" spans="2:4">
      <c r="B147" s="10" t="s">
        <v>503</v>
      </c>
      <c r="C147" s="15">
        <v>161</v>
      </c>
      <c r="D147" s="74">
        <v>473</v>
      </c>
    </row>
    <row r="148" spans="2:4">
      <c r="B148" s="10" t="s">
        <v>504</v>
      </c>
      <c r="C148" s="15">
        <v>188</v>
      </c>
      <c r="D148" s="74">
        <v>103</v>
      </c>
    </row>
    <row r="149" spans="2:4">
      <c r="B149" s="10" t="s">
        <v>505</v>
      </c>
      <c r="C149" s="15">
        <v>189</v>
      </c>
      <c r="D149" s="74">
        <v>141</v>
      </c>
    </row>
    <row r="150" spans="2:4">
      <c r="B150" s="10" t="s">
        <v>506</v>
      </c>
      <c r="C150" s="15">
        <v>175</v>
      </c>
      <c r="D150" s="74">
        <v>91</v>
      </c>
    </row>
    <row r="151" spans="2:4">
      <c r="B151" s="10" t="s">
        <v>507</v>
      </c>
      <c r="C151" s="15">
        <v>186</v>
      </c>
      <c r="D151" s="74">
        <v>533</v>
      </c>
    </row>
    <row r="152" spans="2:4">
      <c r="B152" s="10" t="s">
        <v>508</v>
      </c>
      <c r="C152" s="15">
        <v>164</v>
      </c>
      <c r="D152" s="74">
        <v>162</v>
      </c>
    </row>
    <row r="153" spans="2:4">
      <c r="B153" s="10" t="s">
        <v>509</v>
      </c>
      <c r="C153" s="15">
        <v>95.5</v>
      </c>
      <c r="D153" s="74">
        <v>411</v>
      </c>
    </row>
    <row r="154" spans="2:4">
      <c r="B154" s="10" t="s">
        <v>510</v>
      </c>
      <c r="C154" s="15">
        <v>200</v>
      </c>
      <c r="D154" s="74">
        <v>398</v>
      </c>
    </row>
    <row r="155" spans="2:4">
      <c r="B155" s="10" t="s">
        <v>511</v>
      </c>
      <c r="C155" s="15">
        <v>168.5</v>
      </c>
      <c r="D155" s="74">
        <v>280</v>
      </c>
    </row>
    <row r="156" spans="2:4">
      <c r="B156" s="10" t="s">
        <v>512</v>
      </c>
      <c r="C156" s="15">
        <v>200.5</v>
      </c>
      <c r="D156" s="74">
        <v>80</v>
      </c>
    </row>
    <row r="157" spans="2:4">
      <c r="B157" s="10" t="s">
        <v>513</v>
      </c>
      <c r="C157" s="15">
        <v>210</v>
      </c>
      <c r="D157" s="74">
        <v>585</v>
      </c>
    </row>
    <row r="158" spans="2:4">
      <c r="B158" s="10" t="s">
        <v>514</v>
      </c>
      <c r="C158" s="15">
        <v>140</v>
      </c>
      <c r="D158" s="74">
        <v>51</v>
      </c>
    </row>
    <row r="159" spans="2:4">
      <c r="B159" s="10" t="s">
        <v>515</v>
      </c>
      <c r="C159" s="15">
        <v>157</v>
      </c>
      <c r="D159" s="74">
        <v>57</v>
      </c>
    </row>
    <row r="160" spans="2:4">
      <c r="B160" s="10" t="s">
        <v>516</v>
      </c>
      <c r="C160" s="15">
        <v>167</v>
      </c>
      <c r="D160" s="74">
        <v>184</v>
      </c>
    </row>
    <row r="161" spans="2:4">
      <c r="B161" s="10" t="s">
        <v>517</v>
      </c>
      <c r="C161" s="15">
        <v>112</v>
      </c>
      <c r="D161" s="74">
        <v>19</v>
      </c>
    </row>
    <row r="162" spans="2:4">
      <c r="B162" s="10" t="s">
        <v>518</v>
      </c>
      <c r="C162" s="15">
        <v>131</v>
      </c>
      <c r="D162" s="74">
        <v>562</v>
      </c>
    </row>
    <row r="163" spans="2:4">
      <c r="B163" s="10" t="s">
        <v>519</v>
      </c>
      <c r="C163" s="15">
        <v>124</v>
      </c>
      <c r="D163" s="74">
        <v>1161</v>
      </c>
    </row>
    <row r="164" spans="2:4">
      <c r="B164" s="10" t="s">
        <v>520</v>
      </c>
      <c r="C164" s="15">
        <v>128</v>
      </c>
      <c r="D164" s="74">
        <v>188</v>
      </c>
    </row>
    <row r="165" spans="2:4">
      <c r="B165" s="10" t="s">
        <v>521</v>
      </c>
      <c r="C165" s="15">
        <v>110</v>
      </c>
      <c r="D165" s="74">
        <v>232</v>
      </c>
    </row>
    <row r="166" spans="2:4">
      <c r="B166" s="10" t="s">
        <v>522</v>
      </c>
      <c r="C166" s="15">
        <v>131</v>
      </c>
      <c r="D166" s="74">
        <v>224</v>
      </c>
    </row>
    <row r="167" spans="2:4">
      <c r="B167" s="10" t="s">
        <v>523</v>
      </c>
      <c r="C167" s="15">
        <v>139.5</v>
      </c>
      <c r="D167" s="74">
        <v>299</v>
      </c>
    </row>
    <row r="168" spans="2:4">
      <c r="B168" s="10" t="s">
        <v>524</v>
      </c>
      <c r="C168" s="15">
        <v>137</v>
      </c>
      <c r="D168" s="74">
        <v>105</v>
      </c>
    </row>
    <row r="169" spans="2:4">
      <c r="B169" s="10" t="s">
        <v>525</v>
      </c>
      <c r="C169" s="15">
        <v>129</v>
      </c>
      <c r="D169" s="74">
        <v>199</v>
      </c>
    </row>
    <row r="170" spans="2:4">
      <c r="B170" s="10" t="s">
        <v>526</v>
      </c>
      <c r="C170" s="15">
        <v>151</v>
      </c>
      <c r="D170" s="74">
        <v>67</v>
      </c>
    </row>
    <row r="171" spans="2:4">
      <c r="B171" s="10" t="s">
        <v>527</v>
      </c>
      <c r="C171" s="15">
        <v>140.5</v>
      </c>
      <c r="D171" s="74">
        <v>94</v>
      </c>
    </row>
    <row r="172" spans="2:4">
      <c r="B172" s="10" t="s">
        <v>528</v>
      </c>
      <c r="C172" s="15">
        <v>176</v>
      </c>
      <c r="D172" s="74">
        <v>113</v>
      </c>
    </row>
    <row r="173" spans="2:4">
      <c r="B173" s="10" t="s">
        <v>529</v>
      </c>
      <c r="C173" s="15">
        <v>127.5</v>
      </c>
      <c r="D173" s="74">
        <v>22</v>
      </c>
    </row>
    <row r="174" spans="2:4">
      <c r="B174" s="10" t="s">
        <v>530</v>
      </c>
      <c r="C174" s="15">
        <v>135</v>
      </c>
      <c r="D174" s="74">
        <v>184</v>
      </c>
    </row>
    <row r="175" spans="2:4">
      <c r="B175" s="10" t="s">
        <v>531</v>
      </c>
      <c r="C175" s="15">
        <v>173.5</v>
      </c>
      <c r="D175" s="74">
        <v>12</v>
      </c>
    </row>
    <row r="176" spans="2:4">
      <c r="B176" s="10" t="s">
        <v>532</v>
      </c>
      <c r="C176" s="15">
        <v>186</v>
      </c>
      <c r="D176" s="74">
        <v>613</v>
      </c>
    </row>
    <row r="177" spans="2:4">
      <c r="B177" s="10" t="s">
        <v>533</v>
      </c>
      <c r="C177" s="15">
        <v>175</v>
      </c>
      <c r="D177" s="74">
        <v>233</v>
      </c>
    </row>
    <row r="178" spans="2:4">
      <c r="B178" s="10" t="s">
        <v>534</v>
      </c>
      <c r="C178" s="15">
        <v>203</v>
      </c>
      <c r="D178" s="74">
        <v>332</v>
      </c>
    </row>
    <row r="179" spans="2:4">
      <c r="B179" s="10" t="s">
        <v>535</v>
      </c>
      <c r="C179" s="15">
        <v>194</v>
      </c>
      <c r="D179" s="74">
        <v>548</v>
      </c>
    </row>
    <row r="180" spans="2:4">
      <c r="B180" s="10" t="s">
        <v>536</v>
      </c>
      <c r="C180" s="15">
        <v>32</v>
      </c>
      <c r="D180" s="74">
        <v>3</v>
      </c>
    </row>
    <row r="181" spans="2:4">
      <c r="B181" s="10" t="s">
        <v>537</v>
      </c>
      <c r="C181" s="15">
        <v>195</v>
      </c>
      <c r="D181" s="74">
        <v>42</v>
      </c>
    </row>
    <row r="182" spans="2:4">
      <c r="B182" s="10" t="s">
        <v>538</v>
      </c>
      <c r="C182" s="15">
        <v>148</v>
      </c>
      <c r="D182" s="74">
        <v>114</v>
      </c>
    </row>
    <row r="183" spans="2:4">
      <c r="B183" s="10" t="s">
        <v>539</v>
      </c>
      <c r="C183" s="15">
        <v>184.5</v>
      </c>
      <c r="D183" s="74">
        <v>48</v>
      </c>
    </row>
    <row r="184" spans="2:4">
      <c r="B184" s="10" t="s">
        <v>540</v>
      </c>
      <c r="C184" s="15">
        <v>234</v>
      </c>
      <c r="D184" s="74">
        <v>1</v>
      </c>
    </row>
    <row r="185" spans="2:4">
      <c r="B185" s="10" t="s">
        <v>541</v>
      </c>
      <c r="C185" s="15">
        <v>115</v>
      </c>
      <c r="D185" s="74">
        <v>460</v>
      </c>
    </row>
    <row r="186" spans="2:4">
      <c r="B186" s="10" t="s">
        <v>542</v>
      </c>
      <c r="C186" s="15">
        <v>133</v>
      </c>
      <c r="D186" s="74">
        <v>523</v>
      </c>
    </row>
    <row r="187" spans="2:4">
      <c r="B187" s="10" t="s">
        <v>543</v>
      </c>
      <c r="C187" s="15">
        <v>139</v>
      </c>
      <c r="D187" s="74">
        <v>526</v>
      </c>
    </row>
    <row r="188" spans="2:4">
      <c r="B188" s="10" t="s">
        <v>544</v>
      </c>
      <c r="C188" s="15">
        <v>120.5</v>
      </c>
      <c r="D188" s="74">
        <v>175</v>
      </c>
    </row>
    <row r="189" spans="2:4">
      <c r="B189" s="10" t="s">
        <v>545</v>
      </c>
      <c r="C189" s="15">
        <v>129.5</v>
      </c>
      <c r="D189" s="74">
        <v>710</v>
      </c>
    </row>
    <row r="190" spans="2:4">
      <c r="B190" s="10" t="s">
        <v>546</v>
      </c>
      <c r="C190" s="15">
        <v>133</v>
      </c>
      <c r="D190" s="74">
        <v>203</v>
      </c>
    </row>
    <row r="191" spans="2:4">
      <c r="B191" s="10" t="s">
        <v>547</v>
      </c>
      <c r="C191" s="15">
        <v>135</v>
      </c>
      <c r="D191" s="74">
        <v>148</v>
      </c>
    </row>
    <row r="192" spans="2:4">
      <c r="B192" s="10" t="s">
        <v>548</v>
      </c>
      <c r="C192" s="15">
        <v>134</v>
      </c>
      <c r="D192" s="74">
        <v>39</v>
      </c>
    </row>
    <row r="193" spans="2:4">
      <c r="B193" s="10" t="s">
        <v>549</v>
      </c>
      <c r="C193" s="15">
        <v>135</v>
      </c>
      <c r="D193" s="74">
        <v>126</v>
      </c>
    </row>
    <row r="194" spans="2:4">
      <c r="B194" s="10" t="s">
        <v>550</v>
      </c>
      <c r="C194" s="15">
        <v>112</v>
      </c>
      <c r="D194" s="74">
        <v>27</v>
      </c>
    </row>
    <row r="195" spans="2:4">
      <c r="B195" s="10" t="s">
        <v>551</v>
      </c>
      <c r="C195" s="15">
        <v>76</v>
      </c>
      <c r="D195" s="74">
        <v>21</v>
      </c>
    </row>
    <row r="196" spans="2:4">
      <c r="B196" s="10" t="s">
        <v>552</v>
      </c>
      <c r="C196" s="15">
        <v>117</v>
      </c>
      <c r="D196" s="74">
        <v>105</v>
      </c>
    </row>
    <row r="197" spans="2:4">
      <c r="B197" s="10" t="s">
        <v>553</v>
      </c>
      <c r="C197" s="15">
        <v>190.5</v>
      </c>
      <c r="D197" s="74">
        <v>28</v>
      </c>
    </row>
    <row r="198" spans="2:4">
      <c r="B198" s="10" t="s">
        <v>554</v>
      </c>
      <c r="C198" s="15">
        <v>150</v>
      </c>
      <c r="D198" s="74">
        <v>314</v>
      </c>
    </row>
    <row r="199" spans="2:4">
      <c r="B199" s="10" t="s">
        <v>555</v>
      </c>
      <c r="C199" s="15">
        <v>90.5</v>
      </c>
      <c r="D199" s="74">
        <v>14</v>
      </c>
    </row>
    <row r="200" spans="2:4">
      <c r="B200" s="10" t="s">
        <v>87</v>
      </c>
      <c r="C200" s="15">
        <v>138</v>
      </c>
      <c r="D200" s="74">
        <v>7</v>
      </c>
    </row>
    <row r="201" spans="2:4">
      <c r="B201" s="10" t="s">
        <v>556</v>
      </c>
      <c r="C201" s="15">
        <v>140</v>
      </c>
      <c r="D201" s="74">
        <v>130</v>
      </c>
    </row>
    <row r="202" spans="2:4">
      <c r="B202" s="10" t="s">
        <v>557</v>
      </c>
      <c r="C202" s="15">
        <v>146</v>
      </c>
      <c r="D202" s="74">
        <v>306</v>
      </c>
    </row>
    <row r="203" spans="2:4">
      <c r="B203" s="10" t="s">
        <v>558</v>
      </c>
      <c r="C203" s="15">
        <v>116</v>
      </c>
      <c r="D203" s="74">
        <v>385</v>
      </c>
    </row>
    <row r="204" spans="2:4">
      <c r="B204" s="10" t="s">
        <v>559</v>
      </c>
      <c r="C204" s="15">
        <v>149</v>
      </c>
      <c r="D204" s="74">
        <v>612</v>
      </c>
    </row>
    <row r="205" spans="2:4">
      <c r="B205" s="10" t="s">
        <v>560</v>
      </c>
      <c r="C205" s="15">
        <v>53.5</v>
      </c>
      <c r="D205" s="74">
        <v>84</v>
      </c>
    </row>
    <row r="206" spans="2:4">
      <c r="B206" s="10" t="s">
        <v>561</v>
      </c>
      <c r="C206" s="15">
        <v>122</v>
      </c>
      <c r="D206" s="74">
        <v>545</v>
      </c>
    </row>
    <row r="207" spans="2:4">
      <c r="B207" s="10" t="s">
        <v>562</v>
      </c>
      <c r="C207" s="15">
        <v>146</v>
      </c>
      <c r="D207" s="74">
        <v>42</v>
      </c>
    </row>
    <row r="208" spans="2:4">
      <c r="B208" s="10" t="s">
        <v>563</v>
      </c>
      <c r="C208" s="15">
        <v>65</v>
      </c>
      <c r="D208" s="74">
        <v>43</v>
      </c>
    </row>
    <row r="209" spans="2:4">
      <c r="B209" s="10" t="s">
        <v>564</v>
      </c>
      <c r="C209" s="15">
        <v>43.5</v>
      </c>
      <c r="D209" s="74">
        <v>2</v>
      </c>
    </row>
    <row r="210" spans="2:4">
      <c r="B210" s="10" t="s">
        <v>565</v>
      </c>
      <c r="C210" s="15">
        <v>106</v>
      </c>
      <c r="D210" s="74">
        <v>16</v>
      </c>
    </row>
    <row r="211" spans="2:4">
      <c r="B211" s="10" t="s">
        <v>566</v>
      </c>
      <c r="C211" s="15">
        <v>134</v>
      </c>
      <c r="D211" s="74">
        <v>176</v>
      </c>
    </row>
    <row r="212" spans="2:4">
      <c r="B212" s="10" t="s">
        <v>567</v>
      </c>
      <c r="C212" s="15">
        <v>158</v>
      </c>
      <c r="D212" s="74">
        <v>476</v>
      </c>
    </row>
    <row r="213" spans="2:4">
      <c r="B213" s="10" t="s">
        <v>568</v>
      </c>
      <c r="C213" s="15">
        <v>161.5</v>
      </c>
      <c r="D213" s="74">
        <v>108</v>
      </c>
    </row>
    <row r="214" spans="2:4">
      <c r="B214" s="10" t="s">
        <v>569</v>
      </c>
      <c r="C214" s="15">
        <v>51</v>
      </c>
      <c r="D214" s="74">
        <v>11</v>
      </c>
    </row>
    <row r="215" spans="2:4">
      <c r="B215" s="10" t="s">
        <v>570</v>
      </c>
      <c r="C215" s="15">
        <v>150</v>
      </c>
      <c r="D215" s="74">
        <v>54</v>
      </c>
    </row>
    <row r="216" spans="2:4">
      <c r="B216" s="10" t="s">
        <v>571</v>
      </c>
      <c r="C216" s="15">
        <v>119</v>
      </c>
      <c r="D216" s="74">
        <v>117</v>
      </c>
    </row>
    <row r="217" spans="2:4">
      <c r="B217" s="10" t="s">
        <v>572</v>
      </c>
      <c r="C217" s="15">
        <v>71.5</v>
      </c>
      <c r="D217" s="74">
        <v>38</v>
      </c>
    </row>
    <row r="218" spans="2:4">
      <c r="B218" s="10" t="s">
        <v>573</v>
      </c>
      <c r="C218" s="15">
        <v>171</v>
      </c>
      <c r="D218" s="74">
        <v>26</v>
      </c>
    </row>
    <row r="219" spans="2:4">
      <c r="B219" s="10" t="s">
        <v>574</v>
      </c>
      <c r="C219" s="15">
        <v>80</v>
      </c>
      <c r="D219" s="74">
        <v>12</v>
      </c>
    </row>
    <row r="220" spans="2:4">
      <c r="B220" s="10" t="s">
        <v>575</v>
      </c>
      <c r="C220" s="15">
        <v>36</v>
      </c>
      <c r="D220" s="74">
        <v>7</v>
      </c>
    </row>
    <row r="221" spans="2:4">
      <c r="B221" s="10" t="s">
        <v>576</v>
      </c>
      <c r="C221" s="15">
        <v>172</v>
      </c>
      <c r="D221" s="74">
        <v>29</v>
      </c>
    </row>
    <row r="222" spans="2:4">
      <c r="B222" s="10" t="s">
        <v>577</v>
      </c>
      <c r="C222" s="15">
        <v>215</v>
      </c>
      <c r="D222" s="74">
        <v>181</v>
      </c>
    </row>
    <row r="223" spans="2:4">
      <c r="B223" s="10" t="s">
        <v>578</v>
      </c>
      <c r="C223" s="15">
        <v>197</v>
      </c>
      <c r="D223" s="74">
        <v>231</v>
      </c>
    </row>
    <row r="224" spans="2:4">
      <c r="B224" s="10" t="s">
        <v>579</v>
      </c>
      <c r="C224" s="15">
        <v>190</v>
      </c>
      <c r="D224" s="74">
        <v>188</v>
      </c>
    </row>
    <row r="225" spans="2:4">
      <c r="B225" s="10" t="s">
        <v>580</v>
      </c>
      <c r="C225" s="15">
        <v>182</v>
      </c>
      <c r="D225" s="74">
        <v>188</v>
      </c>
    </row>
    <row r="226" spans="2:4">
      <c r="B226" s="10" t="s">
        <v>581</v>
      </c>
      <c r="C226" s="15">
        <v>189</v>
      </c>
      <c r="D226" s="74">
        <v>145</v>
      </c>
    </row>
    <row r="227" spans="2:4">
      <c r="B227" s="10" t="s">
        <v>582</v>
      </c>
      <c r="C227" s="15">
        <v>193</v>
      </c>
      <c r="D227" s="74">
        <v>269</v>
      </c>
    </row>
    <row r="228" spans="2:4">
      <c r="B228" s="10" t="s">
        <v>583</v>
      </c>
      <c r="C228" s="15">
        <v>189</v>
      </c>
      <c r="D228" s="74">
        <v>338</v>
      </c>
    </row>
    <row r="229" spans="2:4">
      <c r="B229" s="10" t="s">
        <v>584</v>
      </c>
      <c r="C229" s="15">
        <v>191</v>
      </c>
      <c r="D229" s="74">
        <v>201</v>
      </c>
    </row>
    <row r="230" spans="2:4">
      <c r="B230" s="10" t="s">
        <v>585</v>
      </c>
      <c r="C230" s="15">
        <v>198</v>
      </c>
      <c r="D230" s="74">
        <v>187</v>
      </c>
    </row>
    <row r="231" spans="2:4">
      <c r="B231" s="10" t="s">
        <v>586</v>
      </c>
      <c r="C231" s="15">
        <v>193</v>
      </c>
      <c r="D231" s="74">
        <v>80</v>
      </c>
    </row>
    <row r="232" spans="2:4">
      <c r="B232" s="10" t="s">
        <v>587</v>
      </c>
      <c r="C232" s="15">
        <v>188.5</v>
      </c>
      <c r="D232" s="74">
        <v>232</v>
      </c>
    </row>
    <row r="233" spans="2:4">
      <c r="B233" s="10" t="s">
        <v>588</v>
      </c>
      <c r="C233" s="15">
        <v>191</v>
      </c>
      <c r="D233" s="74">
        <v>31</v>
      </c>
    </row>
    <row r="234" spans="2:4">
      <c r="B234" s="10" t="s">
        <v>589</v>
      </c>
      <c r="C234" s="15">
        <v>18</v>
      </c>
      <c r="D234" s="74">
        <v>246</v>
      </c>
    </row>
    <row r="235" spans="2:4">
      <c r="B235" s="10" t="s">
        <v>590</v>
      </c>
      <c r="C235" s="15">
        <v>70.5</v>
      </c>
      <c r="D235" s="74">
        <v>56</v>
      </c>
    </row>
    <row r="236" spans="2:4">
      <c r="B236" s="10" t="s">
        <v>591</v>
      </c>
      <c r="C236" s="15">
        <v>208</v>
      </c>
      <c r="D236" s="74">
        <v>12</v>
      </c>
    </row>
    <row r="237" spans="2:4">
      <c r="B237" s="10" t="s">
        <v>592</v>
      </c>
      <c r="C237" s="15">
        <v>182</v>
      </c>
      <c r="D237" s="74">
        <v>36</v>
      </c>
    </row>
    <row r="238" spans="2:4">
      <c r="B238" s="10" t="s">
        <v>593</v>
      </c>
      <c r="C238" s="15">
        <v>159</v>
      </c>
      <c r="D238" s="74">
        <v>175</v>
      </c>
    </row>
    <row r="239" spans="2:4">
      <c r="B239" s="10" t="s">
        <v>594</v>
      </c>
      <c r="C239" s="15">
        <v>370.5</v>
      </c>
      <c r="D239" s="74">
        <v>4</v>
      </c>
    </row>
    <row r="240" spans="2:4">
      <c r="B240" s="10" t="s">
        <v>595</v>
      </c>
      <c r="C240" s="15">
        <v>108</v>
      </c>
      <c r="D240" s="74">
        <v>5</v>
      </c>
    </row>
    <row r="241" spans="2:4">
      <c r="B241" s="10" t="s">
        <v>596</v>
      </c>
      <c r="C241" s="15">
        <v>100</v>
      </c>
      <c r="D241" s="74">
        <v>651</v>
      </c>
    </row>
    <row r="242" spans="2:4">
      <c r="B242" s="10" t="s">
        <v>597</v>
      </c>
      <c r="C242" s="15">
        <v>93</v>
      </c>
      <c r="D242" s="74">
        <v>680</v>
      </c>
    </row>
    <row r="243" spans="2:4">
      <c r="B243" s="10" t="s">
        <v>598</v>
      </c>
      <c r="C243" s="15">
        <v>122</v>
      </c>
      <c r="D243" s="74">
        <v>125</v>
      </c>
    </row>
    <row r="244" spans="2:4">
      <c r="B244" s="10" t="s">
        <v>599</v>
      </c>
      <c r="C244" s="15">
        <v>92</v>
      </c>
      <c r="D244" s="74">
        <v>262</v>
      </c>
    </row>
    <row r="245" spans="2:4">
      <c r="B245" s="10" t="s">
        <v>600</v>
      </c>
      <c r="C245" s="15">
        <v>96.5</v>
      </c>
      <c r="D245" s="74">
        <v>398</v>
      </c>
    </row>
    <row r="246" spans="2:4">
      <c r="B246" s="10" t="s">
        <v>601</v>
      </c>
      <c r="C246" s="15">
        <v>106</v>
      </c>
      <c r="D246" s="74">
        <v>237</v>
      </c>
    </row>
    <row r="247" spans="2:4">
      <c r="B247" s="10" t="s">
        <v>602</v>
      </c>
      <c r="C247" s="15">
        <v>119</v>
      </c>
      <c r="D247" s="74">
        <v>60</v>
      </c>
    </row>
    <row r="248" spans="2:4">
      <c r="B248" s="10" t="s">
        <v>603</v>
      </c>
      <c r="C248" s="15">
        <v>76</v>
      </c>
      <c r="D248" s="74">
        <v>205</v>
      </c>
    </row>
    <row r="249" spans="2:4">
      <c r="B249" s="10" t="s">
        <v>604</v>
      </c>
      <c r="C249" s="15">
        <v>102</v>
      </c>
      <c r="D249" s="74">
        <v>117</v>
      </c>
    </row>
    <row r="250" spans="2:4">
      <c r="B250" s="10" t="s">
        <v>605</v>
      </c>
      <c r="C250" s="15">
        <v>97</v>
      </c>
      <c r="D250" s="74">
        <v>283</v>
      </c>
    </row>
    <row r="251" spans="2:4">
      <c r="B251" s="10" t="s">
        <v>606</v>
      </c>
      <c r="C251" s="15">
        <v>101</v>
      </c>
      <c r="D251" s="74">
        <v>84</v>
      </c>
    </row>
    <row r="252" spans="2:4">
      <c r="B252" s="10" t="s">
        <v>607</v>
      </c>
      <c r="C252" s="15">
        <v>100</v>
      </c>
      <c r="D252" s="74">
        <v>16</v>
      </c>
    </row>
    <row r="253" spans="2:4">
      <c r="B253" s="10" t="s">
        <v>608</v>
      </c>
      <c r="C253" s="15">
        <v>203</v>
      </c>
      <c r="D253" s="74">
        <v>389</v>
      </c>
    </row>
    <row r="254" spans="2:4">
      <c r="B254" s="10" t="s">
        <v>609</v>
      </c>
      <c r="C254" s="15">
        <v>180</v>
      </c>
      <c r="D254" s="74">
        <v>456</v>
      </c>
    </row>
    <row r="255" spans="2:4">
      <c r="B255" s="10" t="s">
        <v>610</v>
      </c>
      <c r="C255" s="15">
        <v>188.5</v>
      </c>
      <c r="D255" s="74">
        <v>182</v>
      </c>
    </row>
    <row r="256" spans="2:4">
      <c r="B256" s="10" t="s">
        <v>611</v>
      </c>
      <c r="C256" s="15">
        <v>185.5</v>
      </c>
      <c r="D256" s="74">
        <v>184</v>
      </c>
    </row>
    <row r="257" spans="2:4">
      <c r="B257" s="10" t="s">
        <v>612</v>
      </c>
      <c r="C257" s="15">
        <v>164.5</v>
      </c>
      <c r="D257" s="74">
        <v>136</v>
      </c>
    </row>
    <row r="258" spans="2:4">
      <c r="B258" s="10" t="s">
        <v>613</v>
      </c>
      <c r="C258" s="15">
        <v>168.5</v>
      </c>
      <c r="D258" s="74">
        <v>180</v>
      </c>
    </row>
    <row r="259" spans="2:4">
      <c r="B259" s="10" t="s">
        <v>614</v>
      </c>
      <c r="C259" s="15">
        <v>170.5</v>
      </c>
      <c r="D259" s="74">
        <v>98</v>
      </c>
    </row>
    <row r="260" spans="2:4">
      <c r="B260" s="10" t="s">
        <v>615</v>
      </c>
      <c r="C260" s="15">
        <v>103</v>
      </c>
      <c r="D260" s="74">
        <v>86</v>
      </c>
    </row>
    <row r="261" spans="2:4">
      <c r="B261" s="10" t="s">
        <v>616</v>
      </c>
      <c r="C261" s="15">
        <v>158</v>
      </c>
      <c r="D261" s="74">
        <v>93</v>
      </c>
    </row>
    <row r="262" spans="2:4">
      <c r="B262" s="10" t="s">
        <v>617</v>
      </c>
      <c r="C262" s="15">
        <v>110</v>
      </c>
      <c r="D262" s="74">
        <v>23</v>
      </c>
    </row>
    <row r="263" spans="2:4">
      <c r="B263" s="10" t="s">
        <v>618</v>
      </c>
      <c r="C263" s="15">
        <v>190</v>
      </c>
      <c r="D263" s="74">
        <v>330</v>
      </c>
    </row>
    <row r="264" spans="2:4">
      <c r="B264" s="10" t="s">
        <v>619</v>
      </c>
      <c r="C264" s="15">
        <v>118.5</v>
      </c>
      <c r="D264" s="74">
        <v>94</v>
      </c>
    </row>
    <row r="265" spans="2:4">
      <c r="B265" s="10" t="s">
        <v>620</v>
      </c>
      <c r="C265" s="15">
        <v>148</v>
      </c>
      <c r="D265" s="74">
        <v>135</v>
      </c>
    </row>
    <row r="266" spans="2:4">
      <c r="B266" s="10" t="s">
        <v>621</v>
      </c>
      <c r="C266" s="15">
        <v>147</v>
      </c>
      <c r="D266" s="74">
        <v>261</v>
      </c>
    </row>
    <row r="267" spans="2:4">
      <c r="B267" s="10" t="s">
        <v>622</v>
      </c>
      <c r="C267" s="15">
        <v>149</v>
      </c>
      <c r="D267" s="74">
        <v>244</v>
      </c>
    </row>
    <row r="268" spans="2:4">
      <c r="B268" s="10" t="s">
        <v>623</v>
      </c>
      <c r="C268" s="15">
        <v>147</v>
      </c>
      <c r="D268" s="74">
        <v>214</v>
      </c>
    </row>
    <row r="269" spans="2:4">
      <c r="B269" s="10" t="s">
        <v>624</v>
      </c>
      <c r="C269" s="15">
        <v>140</v>
      </c>
      <c r="D269" s="74">
        <v>312</v>
      </c>
    </row>
    <row r="270" spans="2:4">
      <c r="B270" s="10" t="s">
        <v>625</v>
      </c>
      <c r="C270" s="15">
        <v>134</v>
      </c>
      <c r="D270" s="74">
        <v>296</v>
      </c>
    </row>
    <row r="271" spans="2:4">
      <c r="B271" s="10" t="s">
        <v>626</v>
      </c>
      <c r="C271" s="15">
        <v>141</v>
      </c>
      <c r="D271" s="74">
        <v>104</v>
      </c>
    </row>
    <row r="272" spans="2:4">
      <c r="B272" s="10" t="s">
        <v>627</v>
      </c>
      <c r="C272" s="15">
        <v>69</v>
      </c>
      <c r="D272" s="74">
        <v>2</v>
      </c>
    </row>
    <row r="273" spans="2:4">
      <c r="B273" s="10" t="s">
        <v>628</v>
      </c>
      <c r="C273" s="15">
        <v>146</v>
      </c>
      <c r="D273" s="74">
        <v>459</v>
      </c>
    </row>
    <row r="274" spans="2:4">
      <c r="B274" s="10" t="s">
        <v>629</v>
      </c>
      <c r="C274" s="15">
        <v>127</v>
      </c>
      <c r="D274" s="74">
        <v>164</v>
      </c>
    </row>
    <row r="275" spans="2:4">
      <c r="B275" s="10" t="s">
        <v>630</v>
      </c>
      <c r="C275" s="15">
        <v>128.5</v>
      </c>
      <c r="D275" s="74">
        <v>857</v>
      </c>
    </row>
    <row r="276" spans="2:4">
      <c r="B276" s="10" t="s">
        <v>631</v>
      </c>
      <c r="C276" s="15">
        <v>127</v>
      </c>
      <c r="D276" s="74">
        <v>243</v>
      </c>
    </row>
    <row r="277" spans="2:4">
      <c r="B277" s="10" t="s">
        <v>632</v>
      </c>
      <c r="C277" s="15">
        <v>126.5</v>
      </c>
      <c r="D277" s="74">
        <v>164</v>
      </c>
    </row>
    <row r="278" spans="2:4">
      <c r="B278" s="10" t="s">
        <v>633</v>
      </c>
      <c r="C278" s="15">
        <v>117</v>
      </c>
      <c r="D278" s="74">
        <v>181</v>
      </c>
    </row>
    <row r="279" spans="2:4">
      <c r="B279" s="10" t="s">
        <v>634</v>
      </c>
      <c r="C279" s="15">
        <v>129</v>
      </c>
      <c r="D279" s="74">
        <v>141</v>
      </c>
    </row>
    <row r="280" spans="2:4">
      <c r="B280" s="10" t="s">
        <v>635</v>
      </c>
      <c r="C280" s="15">
        <v>110</v>
      </c>
      <c r="D280" s="74">
        <v>491</v>
      </c>
    </row>
    <row r="281" spans="2:4">
      <c r="B281" s="10" t="s">
        <v>636</v>
      </c>
      <c r="C281" s="15">
        <v>193</v>
      </c>
      <c r="D281" s="74">
        <v>145</v>
      </c>
    </row>
    <row r="282" spans="2:4">
      <c r="B282" s="10" t="s">
        <v>637</v>
      </c>
      <c r="C282" s="15">
        <v>93</v>
      </c>
      <c r="D282" s="74">
        <v>13</v>
      </c>
    </row>
    <row r="283" spans="2:4">
      <c r="B283" s="10" t="s">
        <v>638</v>
      </c>
      <c r="C283" s="15">
        <v>115.5</v>
      </c>
      <c r="D283" s="74">
        <v>28</v>
      </c>
    </row>
    <row r="284" spans="2:4">
      <c r="B284" s="10" t="s">
        <v>639</v>
      </c>
      <c r="C284" s="15">
        <v>106</v>
      </c>
      <c r="D284" s="74">
        <v>8</v>
      </c>
    </row>
    <row r="285" spans="2:4">
      <c r="B285" s="10" t="s">
        <v>640</v>
      </c>
      <c r="C285" s="15">
        <v>228.5</v>
      </c>
      <c r="D285" s="74">
        <v>158</v>
      </c>
    </row>
    <row r="286" spans="2:4">
      <c r="B286" s="10" t="s">
        <v>641</v>
      </c>
      <c r="C286" s="15">
        <v>221.5</v>
      </c>
      <c r="D286" s="74">
        <v>58</v>
      </c>
    </row>
    <row r="287" spans="2:4">
      <c r="B287" s="10" t="s">
        <v>642</v>
      </c>
      <c r="C287" s="15">
        <v>231.5</v>
      </c>
      <c r="D287" s="74">
        <v>59</v>
      </c>
    </row>
    <row r="288" spans="2:4">
      <c r="B288" s="10" t="s">
        <v>3</v>
      </c>
      <c r="C288" s="15">
        <v>154</v>
      </c>
      <c r="D288" s="74">
        <v>74</v>
      </c>
    </row>
    <row r="289" spans="2:4">
      <c r="B289" s="10" t="s">
        <v>643</v>
      </c>
      <c r="C289" s="15">
        <v>216.5</v>
      </c>
      <c r="D289" s="74">
        <v>65</v>
      </c>
    </row>
    <row r="290" spans="2:4">
      <c r="B290" s="10" t="s">
        <v>644</v>
      </c>
      <c r="C290" s="15">
        <v>169</v>
      </c>
      <c r="D290" s="74">
        <v>20</v>
      </c>
    </row>
    <row r="291" spans="2:4">
      <c r="B291" s="10" t="s">
        <v>645</v>
      </c>
      <c r="C291" s="15">
        <v>139</v>
      </c>
      <c r="D291" s="74">
        <v>445</v>
      </c>
    </row>
    <row r="292" spans="2:4">
      <c r="B292" s="10" t="s">
        <v>646</v>
      </c>
      <c r="C292" s="15">
        <v>249</v>
      </c>
      <c r="D292" s="74">
        <v>5</v>
      </c>
    </row>
    <row r="293" spans="2:4">
      <c r="B293" s="10" t="s">
        <v>647</v>
      </c>
      <c r="C293" s="15">
        <v>30</v>
      </c>
      <c r="D293" s="74">
        <v>3</v>
      </c>
    </row>
    <row r="294" spans="2:4">
      <c r="B294" s="10" t="s">
        <v>648</v>
      </c>
      <c r="C294" s="15">
        <v>190</v>
      </c>
      <c r="D294" s="74">
        <v>11</v>
      </c>
    </row>
    <row r="295" spans="2:4">
      <c r="B295" s="10" t="s">
        <v>649</v>
      </c>
      <c r="C295" s="15">
        <v>321</v>
      </c>
      <c r="D295" s="74">
        <v>13</v>
      </c>
    </row>
    <row r="296" spans="2:4">
      <c r="B296" s="10" t="s">
        <v>650</v>
      </c>
      <c r="C296" s="15">
        <v>99</v>
      </c>
      <c r="D296" s="74">
        <v>6</v>
      </c>
    </row>
    <row r="297" spans="2:4">
      <c r="B297" s="10" t="s">
        <v>651</v>
      </c>
      <c r="C297" s="15">
        <v>108.5</v>
      </c>
      <c r="D297" s="74">
        <v>86</v>
      </c>
    </row>
    <row r="298" spans="2:4">
      <c r="B298" s="10" t="s">
        <v>652</v>
      </c>
      <c r="C298" s="15">
        <v>94.5</v>
      </c>
      <c r="D298" s="74">
        <v>188</v>
      </c>
    </row>
    <row r="299" spans="2:4">
      <c r="B299" s="10" t="s">
        <v>653</v>
      </c>
      <c r="C299" s="15">
        <v>66</v>
      </c>
      <c r="D299" s="74">
        <v>53</v>
      </c>
    </row>
    <row r="300" spans="2:4">
      <c r="B300" s="10" t="s">
        <v>654</v>
      </c>
      <c r="C300" s="15">
        <v>55</v>
      </c>
      <c r="D300" s="74">
        <v>13</v>
      </c>
    </row>
    <row r="301" spans="2:4">
      <c r="B301" s="10" t="s">
        <v>655</v>
      </c>
      <c r="C301" s="15">
        <v>63</v>
      </c>
      <c r="D301" s="74">
        <v>49</v>
      </c>
    </row>
    <row r="302" spans="2:4">
      <c r="B302" s="10" t="s">
        <v>656</v>
      </c>
      <c r="C302" s="15">
        <v>94</v>
      </c>
      <c r="D302" s="74">
        <v>6</v>
      </c>
    </row>
    <row r="303" spans="2:4">
      <c r="B303" s="10" t="s">
        <v>657</v>
      </c>
      <c r="C303" s="15">
        <v>136</v>
      </c>
      <c r="D303" s="74">
        <v>92</v>
      </c>
    </row>
    <row r="304" spans="2:4">
      <c r="B304" s="10" t="s">
        <v>658</v>
      </c>
      <c r="C304" s="15">
        <v>130</v>
      </c>
      <c r="D304" s="74">
        <v>65</v>
      </c>
    </row>
    <row r="305" spans="2:4">
      <c r="B305" s="10" t="s">
        <v>659</v>
      </c>
      <c r="C305" s="15">
        <v>121</v>
      </c>
      <c r="D305" s="74">
        <v>241</v>
      </c>
    </row>
    <row r="306" spans="2:4">
      <c r="B306" s="10" t="s">
        <v>660</v>
      </c>
      <c r="C306" s="15">
        <v>43</v>
      </c>
      <c r="D306" s="74">
        <v>12</v>
      </c>
    </row>
    <row r="307" spans="2:4">
      <c r="B307" s="10" t="s">
        <v>661</v>
      </c>
      <c r="C307" s="15">
        <v>94</v>
      </c>
      <c r="D307" s="74">
        <v>12</v>
      </c>
    </row>
    <row r="308" spans="2:4">
      <c r="B308" s="10" t="s">
        <v>662</v>
      </c>
      <c r="C308" s="15">
        <v>133</v>
      </c>
      <c r="D308" s="74">
        <v>19</v>
      </c>
    </row>
    <row r="309" spans="2:4">
      <c r="B309" s="10" t="s">
        <v>663</v>
      </c>
      <c r="C309" s="15">
        <v>135</v>
      </c>
      <c r="D309" s="74">
        <v>41</v>
      </c>
    </row>
    <row r="310" spans="2:4">
      <c r="B310" s="10" t="s">
        <v>664</v>
      </c>
      <c r="C310" s="15">
        <v>63</v>
      </c>
      <c r="D310" s="74">
        <v>1</v>
      </c>
    </row>
    <row r="311" spans="2:4">
      <c r="B311" s="10" t="s">
        <v>665</v>
      </c>
      <c r="C311" s="15">
        <v>78</v>
      </c>
      <c r="D311" s="74">
        <v>12</v>
      </c>
    </row>
    <row r="312" spans="2:4">
      <c r="B312" s="10" t="s">
        <v>666</v>
      </c>
      <c r="C312" s="15">
        <v>62</v>
      </c>
      <c r="D312" s="74">
        <v>1</v>
      </c>
    </row>
    <row r="313" spans="2:4">
      <c r="B313" s="10" t="s">
        <v>667</v>
      </c>
      <c r="C313" s="15">
        <v>95.5</v>
      </c>
      <c r="D313" s="74">
        <v>90</v>
      </c>
    </row>
    <row r="314" spans="2:4">
      <c r="B314" s="10" t="s">
        <v>668</v>
      </c>
      <c r="C314" s="15">
        <v>88</v>
      </c>
      <c r="D314" s="74">
        <v>71</v>
      </c>
    </row>
    <row r="315" spans="2:4">
      <c r="B315" s="10" t="s">
        <v>669</v>
      </c>
      <c r="C315" s="15">
        <v>91</v>
      </c>
      <c r="D315" s="74">
        <v>17</v>
      </c>
    </row>
    <row r="316" spans="2:4">
      <c r="B316" s="10" t="s">
        <v>670</v>
      </c>
      <c r="C316" s="15">
        <v>57</v>
      </c>
      <c r="D316" s="74">
        <v>19</v>
      </c>
    </row>
    <row r="317" spans="2:4">
      <c r="B317" s="10" t="s">
        <v>671</v>
      </c>
      <c r="C317" s="15">
        <v>32.5</v>
      </c>
      <c r="D317" s="74">
        <v>26</v>
      </c>
    </row>
    <row r="318" spans="2:4">
      <c r="B318" s="10" t="s">
        <v>672</v>
      </c>
      <c r="C318" s="15">
        <v>78</v>
      </c>
      <c r="D318" s="74">
        <v>64</v>
      </c>
    </row>
    <row r="319" spans="2:4">
      <c r="B319" s="10" t="s">
        <v>673</v>
      </c>
      <c r="C319" s="15">
        <v>89</v>
      </c>
      <c r="D319" s="74">
        <v>13</v>
      </c>
    </row>
    <row r="320" spans="2:4">
      <c r="B320" s="10" t="s">
        <v>674</v>
      </c>
      <c r="C320" s="15">
        <v>85</v>
      </c>
      <c r="D320" s="74">
        <v>78</v>
      </c>
    </row>
    <row r="321" spans="2:4">
      <c r="B321" s="10" t="s">
        <v>675</v>
      </c>
      <c r="C321" s="15">
        <v>90</v>
      </c>
      <c r="D321" s="74">
        <v>97</v>
      </c>
    </row>
    <row r="322" spans="2:4">
      <c r="B322" s="10" t="s">
        <v>676</v>
      </c>
      <c r="C322" s="15">
        <v>127</v>
      </c>
      <c r="D322" s="74">
        <v>12</v>
      </c>
    </row>
    <row r="323" spans="2:4">
      <c r="B323" s="10" t="s">
        <v>677</v>
      </c>
      <c r="C323" s="15">
        <v>73</v>
      </c>
      <c r="D323" s="74">
        <v>19</v>
      </c>
    </row>
    <row r="324" spans="2:4">
      <c r="B324" s="10" t="s">
        <v>678</v>
      </c>
      <c r="C324" s="15">
        <v>106</v>
      </c>
      <c r="D324" s="74">
        <v>24</v>
      </c>
    </row>
    <row r="325" spans="2:4">
      <c r="B325" s="10" t="s">
        <v>679</v>
      </c>
      <c r="C325" s="15">
        <v>107</v>
      </c>
      <c r="D325" s="74">
        <v>3</v>
      </c>
    </row>
    <row r="326" spans="2:4">
      <c r="B326" s="10" t="s">
        <v>680</v>
      </c>
      <c r="C326" s="15">
        <v>160.5</v>
      </c>
      <c r="D326" s="74">
        <v>4</v>
      </c>
    </row>
    <row r="327" spans="2:4">
      <c r="B327" s="10" t="s">
        <v>681</v>
      </c>
      <c r="C327" s="15">
        <v>59</v>
      </c>
      <c r="D327" s="74">
        <v>9</v>
      </c>
    </row>
    <row r="328" spans="2:4">
      <c r="B328" s="10" t="s">
        <v>682</v>
      </c>
      <c r="C328" s="15">
        <v>58.5</v>
      </c>
      <c r="D328" s="74">
        <v>6</v>
      </c>
    </row>
    <row r="329" spans="2:4">
      <c r="B329" s="10" t="s">
        <v>683</v>
      </c>
      <c r="C329" s="15">
        <v>102</v>
      </c>
      <c r="D329" s="74">
        <v>9</v>
      </c>
    </row>
    <row r="330" spans="2:4">
      <c r="B330" s="10" t="s">
        <v>684</v>
      </c>
      <c r="C330" s="15">
        <v>80</v>
      </c>
      <c r="D330" s="74">
        <v>10</v>
      </c>
    </row>
    <row r="331" spans="2:4">
      <c r="B331" s="10" t="s">
        <v>685</v>
      </c>
      <c r="C331" s="15">
        <v>159</v>
      </c>
      <c r="D331" s="74">
        <v>26</v>
      </c>
    </row>
    <row r="332" spans="2:4">
      <c r="B332" s="10" t="s">
        <v>686</v>
      </c>
      <c r="C332" s="15">
        <v>70</v>
      </c>
      <c r="D332" s="74">
        <v>19</v>
      </c>
    </row>
    <row r="333" spans="2:4">
      <c r="B333" s="10" t="s">
        <v>687</v>
      </c>
      <c r="C333" s="15">
        <v>98</v>
      </c>
      <c r="D333" s="74">
        <v>9</v>
      </c>
    </row>
    <row r="334" spans="2:4">
      <c r="B334" s="10" t="s">
        <v>688</v>
      </c>
      <c r="C334" s="15">
        <v>125</v>
      </c>
      <c r="D334" s="74">
        <v>1</v>
      </c>
    </row>
    <row r="335" spans="2:4">
      <c r="B335" s="10" t="s">
        <v>689</v>
      </c>
      <c r="C335" s="15">
        <v>145</v>
      </c>
      <c r="D335" s="74">
        <v>12</v>
      </c>
    </row>
    <row r="336" spans="2:4">
      <c r="B336" s="10" t="s">
        <v>690</v>
      </c>
      <c r="C336" s="15">
        <v>89</v>
      </c>
      <c r="D336" s="74">
        <v>7</v>
      </c>
    </row>
    <row r="337" spans="2:4">
      <c r="B337" s="10" t="s">
        <v>691</v>
      </c>
      <c r="C337" s="15">
        <v>116</v>
      </c>
      <c r="D337" s="74">
        <v>3</v>
      </c>
    </row>
    <row r="338" spans="2:4">
      <c r="B338" s="10" t="s">
        <v>692</v>
      </c>
      <c r="C338" s="15">
        <v>67</v>
      </c>
      <c r="D338" s="74">
        <v>2</v>
      </c>
    </row>
    <row r="339" spans="2:4">
      <c r="B339" s="10" t="s">
        <v>693</v>
      </c>
      <c r="C339" s="15">
        <v>61</v>
      </c>
      <c r="D339" s="74">
        <v>1</v>
      </c>
    </row>
    <row r="340" spans="2:4">
      <c r="B340" s="10" t="s">
        <v>694</v>
      </c>
      <c r="C340" s="15">
        <v>84.5</v>
      </c>
      <c r="D340" s="74">
        <v>8</v>
      </c>
    </row>
    <row r="341" spans="2:4">
      <c r="B341" s="10" t="s">
        <v>695</v>
      </c>
      <c r="C341" s="15">
        <v>69.5</v>
      </c>
      <c r="D341" s="74">
        <v>14</v>
      </c>
    </row>
    <row r="342" spans="2:4">
      <c r="B342" s="10" t="s">
        <v>696</v>
      </c>
      <c r="C342" s="15">
        <v>74</v>
      </c>
      <c r="D342" s="74">
        <v>13</v>
      </c>
    </row>
    <row r="343" spans="2:4">
      <c r="B343" s="10" t="s">
        <v>697</v>
      </c>
      <c r="C343" s="15">
        <v>55</v>
      </c>
      <c r="D343" s="74">
        <v>8</v>
      </c>
    </row>
    <row r="344" spans="2:4">
      <c r="B344" s="10" t="s">
        <v>698</v>
      </c>
      <c r="C344" s="15">
        <v>77</v>
      </c>
      <c r="D344" s="74">
        <v>18</v>
      </c>
    </row>
    <row r="345" spans="2:4">
      <c r="B345" s="10" t="s">
        <v>699</v>
      </c>
      <c r="C345" s="15">
        <v>886</v>
      </c>
      <c r="D345" s="74">
        <v>1</v>
      </c>
    </row>
    <row r="346" spans="2:4">
      <c r="B346" s="10" t="s">
        <v>700</v>
      </c>
      <c r="C346" s="15">
        <v>114</v>
      </c>
      <c r="D346" s="74">
        <v>5</v>
      </c>
    </row>
    <row r="347" spans="2:4">
      <c r="B347" s="10" t="s">
        <v>701</v>
      </c>
      <c r="C347" s="15">
        <v>111</v>
      </c>
      <c r="D347" s="74">
        <v>9</v>
      </c>
    </row>
    <row r="348" spans="2:4">
      <c r="B348" s="10" t="s">
        <v>702</v>
      </c>
      <c r="C348" s="15">
        <v>163</v>
      </c>
      <c r="D348" s="74">
        <v>1</v>
      </c>
    </row>
    <row r="349" spans="2:4">
      <c r="B349" s="10" t="s">
        <v>703</v>
      </c>
      <c r="C349" s="15">
        <v>132</v>
      </c>
      <c r="D349" s="74">
        <v>224</v>
      </c>
    </row>
    <row r="350" spans="2:4">
      <c r="B350" s="10" t="s">
        <v>704</v>
      </c>
      <c r="C350" s="15">
        <v>144</v>
      </c>
      <c r="D350" s="74">
        <v>787</v>
      </c>
    </row>
    <row r="351" spans="2:4">
      <c r="B351" s="10" t="s">
        <v>705</v>
      </c>
      <c r="C351" s="15">
        <v>133</v>
      </c>
      <c r="D351" s="74">
        <v>336</v>
      </c>
    </row>
    <row r="352" spans="2:4">
      <c r="B352" s="10" t="s">
        <v>706</v>
      </c>
      <c r="C352" s="15">
        <v>141</v>
      </c>
      <c r="D352" s="74">
        <v>137</v>
      </c>
    </row>
    <row r="353" spans="2:4">
      <c r="B353" s="10" t="s">
        <v>707</v>
      </c>
      <c r="C353" s="15">
        <v>124</v>
      </c>
      <c r="D353" s="74">
        <v>543</v>
      </c>
    </row>
    <row r="354" spans="2:4">
      <c r="B354" s="10" t="s">
        <v>708</v>
      </c>
      <c r="C354" s="15">
        <v>143</v>
      </c>
      <c r="D354" s="74">
        <v>572</v>
      </c>
    </row>
    <row r="355" spans="2:4">
      <c r="B355" s="10" t="s">
        <v>709</v>
      </c>
      <c r="C355" s="15">
        <v>144.5</v>
      </c>
      <c r="D355" s="74">
        <v>212</v>
      </c>
    </row>
    <row r="356" spans="2:4">
      <c r="B356" s="10" t="s">
        <v>710</v>
      </c>
      <c r="C356" s="15">
        <v>145.5</v>
      </c>
      <c r="D356" s="74">
        <v>144</v>
      </c>
    </row>
    <row r="357" spans="2:4">
      <c r="B357" s="10" t="s">
        <v>711</v>
      </c>
      <c r="C357" s="15">
        <v>129</v>
      </c>
      <c r="D357" s="74">
        <v>219</v>
      </c>
    </row>
    <row r="358" spans="2:4">
      <c r="B358" s="10" t="s">
        <v>712</v>
      </c>
      <c r="C358" s="15">
        <v>215</v>
      </c>
      <c r="D358" s="74">
        <v>486</v>
      </c>
    </row>
    <row r="359" spans="2:4">
      <c r="B359" s="10" t="s">
        <v>713</v>
      </c>
      <c r="C359" s="15">
        <v>153</v>
      </c>
      <c r="D359" s="74">
        <v>75</v>
      </c>
    </row>
    <row r="360" spans="2:4">
      <c r="B360" s="10" t="s">
        <v>714</v>
      </c>
      <c r="C360" s="15">
        <v>180</v>
      </c>
      <c r="D360" s="74">
        <v>37</v>
      </c>
    </row>
    <row r="361" spans="2:4">
      <c r="B361" s="10" t="s">
        <v>715</v>
      </c>
      <c r="C361" s="15">
        <v>142.5</v>
      </c>
      <c r="D361" s="74">
        <v>52</v>
      </c>
    </row>
    <row r="362" spans="2:4">
      <c r="B362" s="10" t="s">
        <v>716</v>
      </c>
      <c r="C362" s="15">
        <v>186</v>
      </c>
      <c r="D362" s="74">
        <v>207</v>
      </c>
    </row>
    <row r="363" spans="2:4">
      <c r="B363" s="10" t="s">
        <v>717</v>
      </c>
      <c r="C363" s="15">
        <v>168</v>
      </c>
      <c r="D363" s="74">
        <v>428</v>
      </c>
    </row>
    <row r="364" spans="2:4">
      <c r="B364" s="10" t="s">
        <v>718</v>
      </c>
      <c r="C364" s="15">
        <v>190</v>
      </c>
      <c r="D364" s="74">
        <v>345</v>
      </c>
    </row>
    <row r="365" spans="2:4">
      <c r="B365" s="10" t="s">
        <v>719</v>
      </c>
      <c r="C365" s="15">
        <v>146</v>
      </c>
      <c r="D365" s="74">
        <v>299</v>
      </c>
    </row>
    <row r="366" spans="2:4">
      <c r="B366" s="10" t="s">
        <v>720</v>
      </c>
      <c r="C366" s="15">
        <v>196</v>
      </c>
      <c r="D366" s="74">
        <v>212</v>
      </c>
    </row>
    <row r="367" spans="2:4">
      <c r="B367" s="10" t="s">
        <v>721</v>
      </c>
      <c r="C367" s="15">
        <v>173.5</v>
      </c>
      <c r="D367" s="74">
        <v>74</v>
      </c>
    </row>
    <row r="368" spans="2:4">
      <c r="B368" s="10" t="s">
        <v>722</v>
      </c>
      <c r="C368" s="15">
        <v>132.5</v>
      </c>
      <c r="D368" s="74">
        <v>19</v>
      </c>
    </row>
    <row r="369" spans="2:4">
      <c r="B369" s="10" t="s">
        <v>723</v>
      </c>
      <c r="C369" s="15">
        <v>204.5</v>
      </c>
      <c r="D369" s="74">
        <v>222</v>
      </c>
    </row>
    <row r="370" spans="2:4">
      <c r="B370" s="10" t="s">
        <v>724</v>
      </c>
      <c r="C370" s="15">
        <v>184</v>
      </c>
      <c r="D370" s="74">
        <v>254</v>
      </c>
    </row>
    <row r="371" spans="2:4">
      <c r="B371" s="10" t="s">
        <v>725</v>
      </c>
      <c r="C371" s="15">
        <v>198.5</v>
      </c>
      <c r="D371" s="74">
        <v>114</v>
      </c>
    </row>
    <row r="372" spans="2:4">
      <c r="B372" s="10" t="s">
        <v>726</v>
      </c>
      <c r="C372" s="15">
        <v>189</v>
      </c>
      <c r="D372" s="74">
        <v>53</v>
      </c>
    </row>
    <row r="373" spans="2:4">
      <c r="B373" s="10" t="s">
        <v>727</v>
      </c>
      <c r="C373" s="15">
        <v>235.5</v>
      </c>
      <c r="D373" s="74">
        <v>14</v>
      </c>
    </row>
    <row r="374" spans="2:4">
      <c r="B374" s="10" t="s">
        <v>728</v>
      </c>
      <c r="C374" s="15">
        <v>202.5</v>
      </c>
      <c r="D374" s="74">
        <v>38</v>
      </c>
    </row>
    <row r="375" spans="2:4">
      <c r="B375" s="10" t="s">
        <v>729</v>
      </c>
      <c r="C375" s="15">
        <v>168</v>
      </c>
      <c r="D375" s="74">
        <v>1180</v>
      </c>
    </row>
    <row r="376" spans="2:4">
      <c r="B376" s="10" t="s">
        <v>730</v>
      </c>
      <c r="C376" s="15">
        <v>42.5</v>
      </c>
      <c r="D376" s="74">
        <v>108</v>
      </c>
    </row>
    <row r="377" spans="2:4">
      <c r="B377" s="10" t="s">
        <v>731</v>
      </c>
      <c r="C377" s="15">
        <v>218</v>
      </c>
      <c r="D377" s="74">
        <v>250</v>
      </c>
    </row>
    <row r="378" spans="2:4">
      <c r="B378" s="10" t="s">
        <v>732</v>
      </c>
      <c r="C378" s="15">
        <v>159</v>
      </c>
      <c r="D378" s="74">
        <v>263</v>
      </c>
    </row>
    <row r="379" spans="2:4">
      <c r="B379" s="10" t="s">
        <v>733</v>
      </c>
      <c r="C379" s="15">
        <v>184</v>
      </c>
      <c r="D379" s="74">
        <v>280</v>
      </c>
    </row>
    <row r="380" spans="2:4">
      <c r="B380" s="10" t="s">
        <v>734</v>
      </c>
      <c r="C380" s="15">
        <v>202</v>
      </c>
      <c r="D380" s="74">
        <v>503</v>
      </c>
    </row>
    <row r="381" spans="2:4">
      <c r="B381" s="10" t="s">
        <v>735</v>
      </c>
      <c r="C381" s="15">
        <v>184</v>
      </c>
      <c r="D381" s="74">
        <v>702</v>
      </c>
    </row>
    <row r="382" spans="2:4">
      <c r="B382" s="10" t="s">
        <v>736</v>
      </c>
      <c r="C382" s="15">
        <v>178.5</v>
      </c>
      <c r="D382" s="74">
        <v>200</v>
      </c>
    </row>
    <row r="383" spans="2:4">
      <c r="B383" s="10" t="s">
        <v>737</v>
      </c>
      <c r="C383" s="15">
        <v>196</v>
      </c>
      <c r="D383" s="74">
        <v>229</v>
      </c>
    </row>
    <row r="384" spans="2:4">
      <c r="B384" s="10" t="s">
        <v>738</v>
      </c>
      <c r="C384" s="15">
        <v>194</v>
      </c>
      <c r="D384" s="74">
        <v>98</v>
      </c>
    </row>
    <row r="385" spans="2:4">
      <c r="B385" s="10" t="s">
        <v>739</v>
      </c>
      <c r="C385" s="15">
        <v>108.5</v>
      </c>
      <c r="D385" s="74">
        <v>250</v>
      </c>
    </row>
    <row r="386" spans="2:4">
      <c r="B386" s="10" t="s">
        <v>740</v>
      </c>
      <c r="C386" s="15">
        <v>94</v>
      </c>
      <c r="D386" s="74">
        <v>756</v>
      </c>
    </row>
    <row r="387" spans="2:4">
      <c r="B387" s="10" t="s">
        <v>741</v>
      </c>
      <c r="C387" s="15">
        <v>91</v>
      </c>
      <c r="D387" s="74">
        <v>370</v>
      </c>
    </row>
    <row r="388" spans="2:4">
      <c r="B388" s="10" t="s">
        <v>742</v>
      </c>
      <c r="C388" s="15">
        <v>99</v>
      </c>
      <c r="D388" s="74">
        <v>644</v>
      </c>
    </row>
    <row r="389" spans="2:4">
      <c r="B389" s="10" t="s">
        <v>743</v>
      </c>
      <c r="C389" s="15">
        <v>116</v>
      </c>
      <c r="D389" s="74">
        <v>57</v>
      </c>
    </row>
    <row r="390" spans="2:4">
      <c r="B390" s="10" t="s">
        <v>744</v>
      </c>
      <c r="C390" s="15">
        <v>88</v>
      </c>
      <c r="D390" s="74">
        <v>42</v>
      </c>
    </row>
    <row r="391" spans="2:4">
      <c r="B391" s="10" t="s">
        <v>745</v>
      </c>
      <c r="C391" s="15">
        <v>104</v>
      </c>
      <c r="D391" s="74">
        <v>271</v>
      </c>
    </row>
    <row r="392" spans="2:4">
      <c r="B392" s="10" t="s">
        <v>746</v>
      </c>
      <c r="C392" s="15">
        <v>141</v>
      </c>
      <c r="D392" s="74">
        <v>16</v>
      </c>
    </row>
    <row r="393" spans="2:4">
      <c r="B393" s="10" t="s">
        <v>747</v>
      </c>
      <c r="C393" s="15">
        <v>100</v>
      </c>
      <c r="D393" s="74">
        <v>448</v>
      </c>
    </row>
    <row r="394" spans="2:4">
      <c r="B394" s="10" t="s">
        <v>748</v>
      </c>
      <c r="C394" s="15">
        <v>68</v>
      </c>
      <c r="D394" s="74">
        <v>17</v>
      </c>
    </row>
    <row r="395" spans="2:4">
      <c r="B395" s="10" t="s">
        <v>749</v>
      </c>
      <c r="C395" s="15">
        <v>99.5</v>
      </c>
      <c r="D395" s="74">
        <v>366</v>
      </c>
    </row>
    <row r="396" spans="2:4">
      <c r="B396" s="10" t="s">
        <v>750</v>
      </c>
      <c r="C396" s="15">
        <v>102</v>
      </c>
      <c r="D396" s="74">
        <v>216</v>
      </c>
    </row>
    <row r="397" spans="2:4">
      <c r="B397" s="10" t="s">
        <v>751</v>
      </c>
      <c r="C397" s="15">
        <v>103</v>
      </c>
      <c r="D397" s="74">
        <v>164</v>
      </c>
    </row>
    <row r="398" spans="2:4">
      <c r="B398" s="10" t="s">
        <v>752</v>
      </c>
      <c r="C398" s="15">
        <v>112</v>
      </c>
      <c r="D398" s="74">
        <v>386</v>
      </c>
    </row>
    <row r="399" spans="2:4">
      <c r="B399" s="10" t="s">
        <v>753</v>
      </c>
      <c r="C399" s="15">
        <v>102</v>
      </c>
      <c r="D399" s="74">
        <v>92</v>
      </c>
    </row>
    <row r="400" spans="2:4">
      <c r="B400" s="10" t="s">
        <v>754</v>
      </c>
      <c r="C400" s="15">
        <v>107</v>
      </c>
      <c r="D400" s="74">
        <v>159</v>
      </c>
    </row>
    <row r="401" spans="2:4">
      <c r="B401" s="10" t="s">
        <v>755</v>
      </c>
      <c r="C401" s="15">
        <v>85</v>
      </c>
      <c r="D401" s="74">
        <v>254</v>
      </c>
    </row>
    <row r="402" spans="2:4">
      <c r="B402" s="10" t="s">
        <v>756</v>
      </c>
      <c r="C402" s="15">
        <v>116.5</v>
      </c>
      <c r="D402" s="74">
        <v>42</v>
      </c>
    </row>
    <row r="403" spans="2:4">
      <c r="B403" s="10" t="s">
        <v>757</v>
      </c>
      <c r="C403" s="15">
        <v>102</v>
      </c>
      <c r="D403" s="74">
        <v>127</v>
      </c>
    </row>
    <row r="404" spans="2:4">
      <c r="B404" s="10" t="s">
        <v>758</v>
      </c>
      <c r="C404" s="15">
        <v>115.5</v>
      </c>
      <c r="D404" s="74">
        <v>78</v>
      </c>
    </row>
    <row r="405" spans="2:4">
      <c r="B405" s="10" t="s">
        <v>759</v>
      </c>
      <c r="C405" s="15">
        <v>112</v>
      </c>
      <c r="D405" s="74">
        <v>28</v>
      </c>
    </row>
    <row r="406" spans="2:4">
      <c r="B406" s="10" t="s">
        <v>760</v>
      </c>
      <c r="C406" s="15">
        <v>103</v>
      </c>
      <c r="D406" s="74">
        <v>27</v>
      </c>
    </row>
    <row r="407" spans="2:4">
      <c r="B407" s="10" t="s">
        <v>761</v>
      </c>
      <c r="C407" s="15">
        <v>120</v>
      </c>
      <c r="D407" s="74">
        <v>203</v>
      </c>
    </row>
    <row r="408" spans="2:4">
      <c r="B408" s="10" t="s">
        <v>762</v>
      </c>
      <c r="C408" s="15">
        <v>141</v>
      </c>
      <c r="D408" s="74">
        <v>72</v>
      </c>
    </row>
    <row r="409" spans="2:4">
      <c r="B409" s="10" t="s">
        <v>763</v>
      </c>
      <c r="C409" s="15">
        <v>111</v>
      </c>
      <c r="D409" s="74">
        <v>57</v>
      </c>
    </row>
    <row r="410" spans="2:4">
      <c r="B410" s="10" t="s">
        <v>764</v>
      </c>
      <c r="C410" s="15">
        <v>100</v>
      </c>
      <c r="D410" s="74">
        <v>18</v>
      </c>
    </row>
    <row r="411" spans="2:4">
      <c r="B411" s="10" t="s">
        <v>765</v>
      </c>
      <c r="C411" s="15">
        <v>94</v>
      </c>
      <c r="D411" s="74">
        <v>171</v>
      </c>
    </row>
    <row r="412" spans="2:4">
      <c r="B412" s="10" t="s">
        <v>766</v>
      </c>
      <c r="C412" s="15">
        <v>90</v>
      </c>
      <c r="D412" s="74">
        <v>56</v>
      </c>
    </row>
    <row r="413" spans="2:4">
      <c r="B413" s="10" t="s">
        <v>767</v>
      </c>
      <c r="C413" s="15">
        <v>88</v>
      </c>
      <c r="D413" s="74">
        <v>19</v>
      </c>
    </row>
    <row r="414" spans="2:4">
      <c r="B414" s="10" t="s">
        <v>768</v>
      </c>
      <c r="C414" s="15">
        <v>96</v>
      </c>
      <c r="D414" s="74">
        <v>21</v>
      </c>
    </row>
    <row r="415" spans="2:4">
      <c r="B415" s="10" t="s">
        <v>769</v>
      </c>
      <c r="C415" s="15">
        <v>89.5</v>
      </c>
      <c r="D415" s="74">
        <v>76</v>
      </c>
    </row>
    <row r="416" spans="2:4">
      <c r="B416" s="10" t="s">
        <v>770</v>
      </c>
      <c r="C416" s="15">
        <v>111.5</v>
      </c>
      <c r="D416" s="74">
        <v>20</v>
      </c>
    </row>
    <row r="417" spans="2:4">
      <c r="B417" s="10" t="s">
        <v>771</v>
      </c>
      <c r="C417" s="15">
        <v>93.5</v>
      </c>
      <c r="D417" s="74">
        <v>64</v>
      </c>
    </row>
    <row r="418" spans="2:4">
      <c r="B418" s="10" t="s">
        <v>772</v>
      </c>
      <c r="C418" s="15">
        <v>98</v>
      </c>
      <c r="D418" s="74">
        <v>15</v>
      </c>
    </row>
    <row r="419" spans="2:4">
      <c r="B419" s="10" t="s">
        <v>773</v>
      </c>
      <c r="C419" s="15">
        <v>89</v>
      </c>
      <c r="D419" s="74">
        <v>74</v>
      </c>
    </row>
    <row r="420" spans="2:4">
      <c r="B420" s="10" t="s">
        <v>774</v>
      </c>
      <c r="C420" s="15">
        <v>110</v>
      </c>
      <c r="D420" s="74">
        <v>33</v>
      </c>
    </row>
    <row r="421" spans="2:4">
      <c r="B421" s="10" t="s">
        <v>775</v>
      </c>
      <c r="C421" s="15">
        <v>97.5</v>
      </c>
      <c r="D421" s="74">
        <v>30</v>
      </c>
    </row>
    <row r="422" spans="2:4">
      <c r="B422" s="10" t="s">
        <v>776</v>
      </c>
      <c r="C422" s="15">
        <v>118</v>
      </c>
      <c r="D422" s="74">
        <v>17</v>
      </c>
    </row>
    <row r="423" spans="2:4">
      <c r="B423" s="10" t="s">
        <v>777</v>
      </c>
      <c r="C423" s="15">
        <v>86.5</v>
      </c>
      <c r="D423" s="74">
        <v>30</v>
      </c>
    </row>
    <row r="424" spans="2:4">
      <c r="B424" s="10" t="s">
        <v>778</v>
      </c>
      <c r="C424" s="15">
        <v>103.5</v>
      </c>
      <c r="D424" s="74">
        <v>70</v>
      </c>
    </row>
    <row r="425" spans="2:4">
      <c r="B425" s="10" t="s">
        <v>779</v>
      </c>
      <c r="C425" s="15">
        <v>110</v>
      </c>
      <c r="D425" s="74">
        <v>101</v>
      </c>
    </row>
    <row r="426" spans="2:4">
      <c r="B426" s="10" t="s">
        <v>780</v>
      </c>
      <c r="C426" s="15">
        <v>99</v>
      </c>
      <c r="D426" s="74">
        <v>130</v>
      </c>
    </row>
    <row r="427" spans="2:4">
      <c r="B427" s="10" t="s">
        <v>781</v>
      </c>
      <c r="C427" s="15">
        <v>93</v>
      </c>
      <c r="D427" s="74">
        <v>246</v>
      </c>
    </row>
    <row r="428" spans="2:4">
      <c r="B428" s="10" t="s">
        <v>782</v>
      </c>
      <c r="C428" s="15">
        <v>64</v>
      </c>
      <c r="D428" s="74">
        <v>68</v>
      </c>
    </row>
    <row r="429" spans="2:4">
      <c r="B429" s="10" t="s">
        <v>783</v>
      </c>
      <c r="C429" s="15">
        <v>99</v>
      </c>
      <c r="D429" s="74">
        <v>75</v>
      </c>
    </row>
    <row r="430" spans="2:4">
      <c r="B430" s="10" t="s">
        <v>784</v>
      </c>
      <c r="C430" s="15">
        <v>113.5</v>
      </c>
      <c r="D430" s="74">
        <v>36</v>
      </c>
    </row>
    <row r="431" spans="2:4">
      <c r="B431" s="10" t="s">
        <v>785</v>
      </c>
      <c r="C431" s="15">
        <v>105</v>
      </c>
      <c r="D431" s="74">
        <v>53</v>
      </c>
    </row>
    <row r="432" spans="2:4">
      <c r="B432" s="10" t="s">
        <v>786</v>
      </c>
      <c r="C432" s="15">
        <v>128</v>
      </c>
      <c r="D432" s="74">
        <v>38</v>
      </c>
    </row>
    <row r="433" spans="2:4">
      <c r="B433" s="10" t="s">
        <v>787</v>
      </c>
      <c r="C433" s="15">
        <v>108</v>
      </c>
      <c r="D433" s="74">
        <v>51</v>
      </c>
    </row>
    <row r="434" spans="2:4">
      <c r="B434" s="10" t="s">
        <v>788</v>
      </c>
      <c r="C434" s="15">
        <v>122</v>
      </c>
      <c r="D434" s="74">
        <v>27</v>
      </c>
    </row>
    <row r="435" spans="2:4">
      <c r="B435" s="10" t="s">
        <v>789</v>
      </c>
      <c r="C435" s="15">
        <v>40</v>
      </c>
      <c r="D435" s="74">
        <v>13</v>
      </c>
    </row>
    <row r="436" spans="2:4">
      <c r="B436" s="10" t="s">
        <v>790</v>
      </c>
      <c r="C436" s="15">
        <v>45</v>
      </c>
      <c r="D436" s="74">
        <v>8</v>
      </c>
    </row>
    <row r="437" spans="2:4">
      <c r="B437" s="10" t="s">
        <v>791</v>
      </c>
      <c r="C437" s="15">
        <v>86</v>
      </c>
      <c r="D437" s="74">
        <v>22</v>
      </c>
    </row>
    <row r="438" spans="2:4">
      <c r="B438" s="10" t="s">
        <v>792</v>
      </c>
      <c r="C438" s="15">
        <v>134.5</v>
      </c>
      <c r="D438" s="74">
        <v>18</v>
      </c>
    </row>
    <row r="439" spans="2:4">
      <c r="B439" s="10" t="s">
        <v>793</v>
      </c>
      <c r="C439" s="15">
        <v>21</v>
      </c>
      <c r="D439" s="74">
        <v>5</v>
      </c>
    </row>
    <row r="440" spans="2:4">
      <c r="B440" s="10" t="s">
        <v>794</v>
      </c>
      <c r="C440" s="15">
        <v>45</v>
      </c>
      <c r="D440" s="74">
        <v>3</v>
      </c>
    </row>
    <row r="441" spans="2:4">
      <c r="B441" s="10" t="s">
        <v>795</v>
      </c>
      <c r="C441" s="15">
        <v>105.5</v>
      </c>
      <c r="D441" s="74">
        <v>8</v>
      </c>
    </row>
    <row r="442" spans="2:4">
      <c r="B442" s="10" t="s">
        <v>796</v>
      </c>
      <c r="C442" s="15">
        <v>298</v>
      </c>
      <c r="D442" s="74">
        <v>6</v>
      </c>
    </row>
    <row r="443" spans="2:4">
      <c r="B443" s="10" t="s">
        <v>797</v>
      </c>
      <c r="C443" s="15">
        <v>280</v>
      </c>
      <c r="D443" s="74">
        <v>107</v>
      </c>
    </row>
    <row r="444" spans="2:4">
      <c r="B444" s="10" t="s">
        <v>798</v>
      </c>
      <c r="C444" s="15">
        <v>209.5</v>
      </c>
      <c r="D444" s="74">
        <v>144</v>
      </c>
    </row>
    <row r="445" spans="2:4">
      <c r="B445" s="10" t="s">
        <v>799</v>
      </c>
      <c r="C445" s="15">
        <v>240.5</v>
      </c>
      <c r="D445" s="74">
        <v>34</v>
      </c>
    </row>
    <row r="446" spans="2:4">
      <c r="B446" s="10" t="s">
        <v>800</v>
      </c>
      <c r="C446" s="15">
        <v>286</v>
      </c>
      <c r="D446" s="74">
        <v>93</v>
      </c>
    </row>
    <row r="447" spans="2:4">
      <c r="B447" s="10" t="s">
        <v>801</v>
      </c>
      <c r="C447" s="15">
        <v>234</v>
      </c>
      <c r="D447" s="74">
        <v>21</v>
      </c>
    </row>
    <row r="448" spans="2:4">
      <c r="B448" s="10" t="s">
        <v>802</v>
      </c>
      <c r="C448" s="15">
        <v>252</v>
      </c>
      <c r="D448" s="74">
        <v>65</v>
      </c>
    </row>
    <row r="449" spans="2:4">
      <c r="B449" s="10" t="s">
        <v>803</v>
      </c>
      <c r="C449" s="15">
        <v>223.5</v>
      </c>
      <c r="D449" s="74">
        <v>34</v>
      </c>
    </row>
    <row r="450" spans="2:4">
      <c r="B450" s="10" t="s">
        <v>804</v>
      </c>
      <c r="C450" s="15">
        <v>167</v>
      </c>
      <c r="D450" s="74">
        <v>163</v>
      </c>
    </row>
    <row r="451" spans="2:4">
      <c r="B451" s="10" t="s">
        <v>805</v>
      </c>
      <c r="C451" s="15">
        <v>336</v>
      </c>
      <c r="D451" s="74">
        <v>6</v>
      </c>
    </row>
    <row r="452" spans="2:4">
      <c r="B452" s="10" t="s">
        <v>806</v>
      </c>
      <c r="C452" s="15">
        <v>161</v>
      </c>
      <c r="D452" s="74">
        <v>201</v>
      </c>
    </row>
    <row r="453" spans="2:4">
      <c r="B453" s="10" t="s">
        <v>807</v>
      </c>
      <c r="C453" s="15">
        <v>131</v>
      </c>
      <c r="D453" s="74">
        <v>379</v>
      </c>
    </row>
    <row r="454" spans="2:4">
      <c r="B454" s="10" t="s">
        <v>808</v>
      </c>
      <c r="C454" s="15">
        <v>151</v>
      </c>
      <c r="D454" s="74">
        <v>141</v>
      </c>
    </row>
    <row r="455" spans="2:4">
      <c r="B455" s="10" t="s">
        <v>809</v>
      </c>
      <c r="C455" s="15">
        <v>162</v>
      </c>
      <c r="D455" s="74">
        <v>435</v>
      </c>
    </row>
    <row r="456" spans="2:4">
      <c r="B456" s="10" t="s">
        <v>810</v>
      </c>
      <c r="C456" s="15">
        <v>153</v>
      </c>
      <c r="D456" s="74">
        <v>271</v>
      </c>
    </row>
    <row r="457" spans="2:4">
      <c r="B457" s="10" t="s">
        <v>811</v>
      </c>
      <c r="C457" s="15">
        <v>116</v>
      </c>
      <c r="D457" s="74">
        <v>15</v>
      </c>
    </row>
    <row r="458" spans="2:4">
      <c r="B458" s="10" t="s">
        <v>812</v>
      </c>
      <c r="C458" s="15">
        <v>203</v>
      </c>
      <c r="D458" s="74">
        <v>422</v>
      </c>
    </row>
    <row r="459" spans="2:4">
      <c r="B459" s="10" t="s">
        <v>813</v>
      </c>
      <c r="C459" s="15">
        <v>213</v>
      </c>
      <c r="D459" s="74">
        <v>395</v>
      </c>
    </row>
    <row r="460" spans="2:4">
      <c r="B460" s="10" t="s">
        <v>814</v>
      </c>
      <c r="C460" s="15">
        <v>198</v>
      </c>
      <c r="D460" s="74">
        <v>186</v>
      </c>
    </row>
    <row r="461" spans="2:4">
      <c r="B461" s="10" t="s">
        <v>815</v>
      </c>
      <c r="C461" s="15">
        <v>200</v>
      </c>
      <c r="D461" s="74">
        <v>128</v>
      </c>
    </row>
    <row r="462" spans="2:4">
      <c r="B462" s="10" t="s">
        <v>816</v>
      </c>
      <c r="C462" s="15">
        <v>195</v>
      </c>
      <c r="D462" s="74">
        <v>175</v>
      </c>
    </row>
    <row r="463" spans="2:4">
      <c r="B463" s="10" t="s">
        <v>817</v>
      </c>
      <c r="C463" s="15">
        <v>210.5</v>
      </c>
      <c r="D463" s="74">
        <v>282</v>
      </c>
    </row>
    <row r="464" spans="2:4">
      <c r="B464" s="10" t="s">
        <v>818</v>
      </c>
      <c r="C464" s="15">
        <v>213</v>
      </c>
      <c r="D464" s="74">
        <v>453</v>
      </c>
    </row>
    <row r="465" spans="2:4">
      <c r="B465" s="10" t="s">
        <v>819</v>
      </c>
      <c r="C465" s="15">
        <v>226.5</v>
      </c>
      <c r="D465" s="74">
        <v>236</v>
      </c>
    </row>
    <row r="466" spans="2:4">
      <c r="B466" s="10" t="s">
        <v>820</v>
      </c>
      <c r="C466" s="15">
        <v>216</v>
      </c>
      <c r="D466" s="74">
        <v>177</v>
      </c>
    </row>
    <row r="467" spans="2:4">
      <c r="B467" s="10" t="s">
        <v>821</v>
      </c>
      <c r="C467" s="15">
        <v>183</v>
      </c>
      <c r="D467" s="74">
        <v>236</v>
      </c>
    </row>
    <row r="468" spans="2:4">
      <c r="B468" s="10" t="s">
        <v>822</v>
      </c>
      <c r="C468" s="15">
        <v>206</v>
      </c>
      <c r="D468" s="74">
        <v>77</v>
      </c>
    </row>
    <row r="469" spans="2:4">
      <c r="B469" s="10" t="s">
        <v>823</v>
      </c>
      <c r="C469" s="15">
        <v>148</v>
      </c>
      <c r="D469" s="74">
        <v>122</v>
      </c>
    </row>
    <row r="470" spans="2:4">
      <c r="B470" s="10" t="s">
        <v>824</v>
      </c>
      <c r="C470" s="15">
        <v>134</v>
      </c>
      <c r="D470" s="74">
        <v>382</v>
      </c>
    </row>
    <row r="471" spans="2:4">
      <c r="B471" s="10" t="s">
        <v>825</v>
      </c>
      <c r="C471" s="15">
        <v>106.5</v>
      </c>
      <c r="D471" s="74">
        <v>44</v>
      </c>
    </row>
    <row r="472" spans="2:4">
      <c r="B472" s="10" t="s">
        <v>826</v>
      </c>
      <c r="C472" s="15">
        <v>93</v>
      </c>
      <c r="D472" s="74">
        <v>7</v>
      </c>
    </row>
    <row r="473" spans="2:4">
      <c r="B473" s="10" t="s">
        <v>827</v>
      </c>
      <c r="C473" s="15">
        <v>105</v>
      </c>
      <c r="D473" s="74">
        <v>84</v>
      </c>
    </row>
    <row r="474" spans="2:4">
      <c r="B474" s="10" t="s">
        <v>828</v>
      </c>
      <c r="C474" s="15">
        <v>145.5</v>
      </c>
      <c r="D474" s="74">
        <v>361</v>
      </c>
    </row>
    <row r="475" spans="2:4">
      <c r="B475" s="10" t="s">
        <v>829</v>
      </c>
      <c r="C475" s="15">
        <v>104</v>
      </c>
      <c r="D475" s="74">
        <v>145</v>
      </c>
    </row>
    <row r="476" spans="2:4">
      <c r="B476" s="10" t="s">
        <v>830</v>
      </c>
      <c r="C476" s="15">
        <v>87</v>
      </c>
      <c r="D476" s="74">
        <v>425</v>
      </c>
    </row>
    <row r="477" spans="2:4">
      <c r="B477" s="10" t="s">
        <v>831</v>
      </c>
      <c r="C477" s="15">
        <v>70</v>
      </c>
      <c r="D477" s="74">
        <v>97</v>
      </c>
    </row>
    <row r="478" spans="2:4">
      <c r="B478" s="10" t="s">
        <v>832</v>
      </c>
      <c r="C478" s="15">
        <v>94</v>
      </c>
      <c r="D478" s="74">
        <v>15</v>
      </c>
    </row>
    <row r="479" spans="2:4">
      <c r="B479" s="10" t="s">
        <v>833</v>
      </c>
      <c r="C479" s="15">
        <v>146</v>
      </c>
      <c r="D479" s="74">
        <v>3</v>
      </c>
    </row>
    <row r="480" spans="2:4">
      <c r="B480" s="10" t="s">
        <v>834</v>
      </c>
      <c r="C480" s="15">
        <v>87</v>
      </c>
      <c r="D480" s="74">
        <v>128</v>
      </c>
    </row>
    <row r="481" spans="2:4">
      <c r="B481" s="10" t="s">
        <v>835</v>
      </c>
      <c r="C481" s="15">
        <v>49</v>
      </c>
      <c r="D481" s="74">
        <v>1</v>
      </c>
    </row>
    <row r="482" spans="2:4">
      <c r="B482" s="10" t="s">
        <v>836</v>
      </c>
      <c r="C482" s="15">
        <v>89</v>
      </c>
      <c r="D482" s="74">
        <v>383</v>
      </c>
    </row>
    <row r="483" spans="2:4">
      <c r="B483" s="10" t="s">
        <v>837</v>
      </c>
      <c r="C483" s="15">
        <v>63</v>
      </c>
      <c r="D483" s="74">
        <v>269</v>
      </c>
    </row>
    <row r="484" spans="2:4">
      <c r="B484" s="10" t="s">
        <v>838</v>
      </c>
      <c r="C484" s="15">
        <v>77</v>
      </c>
      <c r="D484" s="74">
        <v>226</v>
      </c>
    </row>
    <row r="485" spans="2:4">
      <c r="B485" s="10" t="s">
        <v>839</v>
      </c>
      <c r="C485" s="15">
        <v>72</v>
      </c>
      <c r="D485" s="74">
        <v>195</v>
      </c>
    </row>
    <row r="486" spans="2:4">
      <c r="B486" s="10" t="s">
        <v>840</v>
      </c>
      <c r="C486" s="15">
        <v>67</v>
      </c>
      <c r="D486" s="74">
        <v>120</v>
      </c>
    </row>
    <row r="487" spans="2:4">
      <c r="B487" s="10" t="s">
        <v>841</v>
      </c>
      <c r="C487" s="15">
        <v>68</v>
      </c>
      <c r="D487" s="74">
        <v>242</v>
      </c>
    </row>
    <row r="488" spans="2:4">
      <c r="B488" s="10" t="s">
        <v>842</v>
      </c>
      <c r="C488" s="15">
        <v>75</v>
      </c>
      <c r="D488" s="74">
        <v>37</v>
      </c>
    </row>
    <row r="489" spans="2:4">
      <c r="B489" s="10" t="s">
        <v>843</v>
      </c>
      <c r="C489" s="15">
        <v>63</v>
      </c>
      <c r="D489" s="74">
        <v>20</v>
      </c>
    </row>
    <row r="490" spans="2:4">
      <c r="B490" s="10" t="s">
        <v>844</v>
      </c>
      <c r="C490" s="15">
        <v>77.5</v>
      </c>
      <c r="D490" s="74">
        <v>54</v>
      </c>
    </row>
    <row r="491" spans="2:4">
      <c r="B491" s="10" t="s">
        <v>845</v>
      </c>
      <c r="C491" s="15">
        <v>617</v>
      </c>
      <c r="D491" s="74">
        <v>1</v>
      </c>
    </row>
    <row r="492" spans="2:4">
      <c r="B492" s="10" t="s">
        <v>846</v>
      </c>
      <c r="C492" s="15">
        <v>165</v>
      </c>
      <c r="D492" s="74">
        <v>1</v>
      </c>
    </row>
    <row r="493" spans="2:4">
      <c r="B493" s="10" t="s">
        <v>847</v>
      </c>
      <c r="C493" s="15">
        <v>79</v>
      </c>
      <c r="D493" s="74">
        <v>219</v>
      </c>
    </row>
    <row r="494" spans="2:4">
      <c r="B494" s="10" t="s">
        <v>848</v>
      </c>
      <c r="C494" s="15">
        <v>33</v>
      </c>
      <c r="D494" s="74">
        <v>31</v>
      </c>
    </row>
    <row r="495" spans="2:4">
      <c r="B495" s="10" t="s">
        <v>849</v>
      </c>
      <c r="C495" s="15">
        <v>48.5</v>
      </c>
      <c r="D495" s="74">
        <v>29</v>
      </c>
    </row>
    <row r="496" spans="2:4">
      <c r="B496" s="10" t="s">
        <v>850</v>
      </c>
      <c r="C496" s="15">
        <v>96.5</v>
      </c>
      <c r="D496" s="74">
        <v>17</v>
      </c>
    </row>
    <row r="497" spans="2:4">
      <c r="B497" s="10" t="s">
        <v>851</v>
      </c>
      <c r="C497" s="15">
        <v>7</v>
      </c>
      <c r="D497" s="74">
        <v>3</v>
      </c>
    </row>
    <row r="498" spans="2:4">
      <c r="B498" s="10" t="s">
        <v>852</v>
      </c>
      <c r="C498" s="15">
        <v>104</v>
      </c>
      <c r="D498" s="74">
        <v>373</v>
      </c>
    </row>
    <row r="499" spans="2:4">
      <c r="B499" s="10" t="s">
        <v>853</v>
      </c>
      <c r="C499" s="15">
        <v>112</v>
      </c>
      <c r="D499" s="74">
        <v>458</v>
      </c>
    </row>
    <row r="500" spans="2:4">
      <c r="B500" s="10" t="s">
        <v>854</v>
      </c>
      <c r="C500" s="15">
        <v>93</v>
      </c>
      <c r="D500" s="74">
        <v>229</v>
      </c>
    </row>
    <row r="501" spans="2:4">
      <c r="B501" s="10" t="s">
        <v>855</v>
      </c>
      <c r="C501" s="15">
        <v>111</v>
      </c>
      <c r="D501" s="74">
        <v>716</v>
      </c>
    </row>
    <row r="502" spans="2:4">
      <c r="B502" s="10" t="s">
        <v>856</v>
      </c>
      <c r="C502" s="15">
        <v>178</v>
      </c>
      <c r="D502" s="74">
        <v>39</v>
      </c>
    </row>
    <row r="503" spans="2:4">
      <c r="B503" s="10" t="s">
        <v>857</v>
      </c>
      <c r="C503" s="15">
        <v>109</v>
      </c>
      <c r="D503" s="74">
        <v>202</v>
      </c>
    </row>
    <row r="504" spans="2:4">
      <c r="B504" s="10" t="s">
        <v>858</v>
      </c>
      <c r="C504" s="15">
        <v>106</v>
      </c>
      <c r="D504" s="74">
        <v>26</v>
      </c>
    </row>
    <row r="505" spans="2:4">
      <c r="B505" s="10" t="s">
        <v>859</v>
      </c>
      <c r="C505" s="15">
        <v>40</v>
      </c>
      <c r="D505" s="74">
        <v>2</v>
      </c>
    </row>
    <row r="506" spans="2:4">
      <c r="B506" s="10" t="s">
        <v>860</v>
      </c>
      <c r="C506" s="15">
        <v>152</v>
      </c>
      <c r="D506" s="74">
        <v>32</v>
      </c>
    </row>
    <row r="507" spans="2:4">
      <c r="B507" s="10" t="s">
        <v>861</v>
      </c>
      <c r="C507" s="15">
        <v>102</v>
      </c>
      <c r="D507" s="74">
        <v>31</v>
      </c>
    </row>
    <row r="508" spans="2:4">
      <c r="B508" s="10" t="s">
        <v>862</v>
      </c>
      <c r="C508" s="15">
        <v>119</v>
      </c>
      <c r="D508" s="74">
        <v>71</v>
      </c>
    </row>
    <row r="509" spans="2:4">
      <c r="B509" s="10" t="s">
        <v>863</v>
      </c>
      <c r="C509" s="15">
        <v>53</v>
      </c>
      <c r="D509" s="74">
        <v>25</v>
      </c>
    </row>
    <row r="510" spans="2:4">
      <c r="B510" s="10" t="s">
        <v>864</v>
      </c>
      <c r="C510" s="15">
        <v>165.5</v>
      </c>
      <c r="D510" s="74">
        <v>30</v>
      </c>
    </row>
    <row r="511" spans="2:4">
      <c r="B511" s="10" t="s">
        <v>865</v>
      </c>
      <c r="C511" s="15">
        <v>108.5</v>
      </c>
      <c r="D511" s="74">
        <v>48</v>
      </c>
    </row>
    <row r="512" spans="2:4">
      <c r="B512" s="10" t="s">
        <v>866</v>
      </c>
      <c r="C512" s="15">
        <v>99</v>
      </c>
      <c r="D512" s="74">
        <v>57</v>
      </c>
    </row>
    <row r="513" spans="2:4">
      <c r="B513" s="10" t="s">
        <v>867</v>
      </c>
      <c r="C513" s="15">
        <v>125.5</v>
      </c>
      <c r="D513" s="74">
        <v>75</v>
      </c>
    </row>
    <row r="514" spans="2:4">
      <c r="B514" s="10" t="s">
        <v>868</v>
      </c>
      <c r="C514" s="15">
        <v>130</v>
      </c>
      <c r="D514" s="74">
        <v>62</v>
      </c>
    </row>
    <row r="515" spans="2:4">
      <c r="B515" s="10" t="s">
        <v>869</v>
      </c>
      <c r="C515" s="15">
        <v>99</v>
      </c>
      <c r="D515" s="74">
        <v>246</v>
      </c>
    </row>
    <row r="516" spans="2:4">
      <c r="B516" s="10" t="s">
        <v>870</v>
      </c>
      <c r="C516" s="15">
        <v>110.5</v>
      </c>
      <c r="D516" s="74">
        <v>28</v>
      </c>
    </row>
    <row r="517" spans="2:4">
      <c r="B517" s="10" t="s">
        <v>871</v>
      </c>
      <c r="C517" s="15">
        <v>105</v>
      </c>
      <c r="D517" s="74">
        <v>23</v>
      </c>
    </row>
    <row r="518" spans="2:4">
      <c r="B518" s="10" t="s">
        <v>872</v>
      </c>
      <c r="C518" s="15">
        <v>145.5</v>
      </c>
      <c r="D518" s="74">
        <v>28</v>
      </c>
    </row>
    <row r="519" spans="2:4">
      <c r="B519" s="10" t="s">
        <v>873</v>
      </c>
      <c r="C519" s="15">
        <v>141</v>
      </c>
      <c r="D519" s="74">
        <v>37</v>
      </c>
    </row>
    <row r="520" spans="2:4">
      <c r="B520" s="10" t="s">
        <v>874</v>
      </c>
      <c r="C520" s="15">
        <v>118</v>
      </c>
      <c r="D520" s="74">
        <v>23</v>
      </c>
    </row>
    <row r="521" spans="2:4">
      <c r="B521" s="10" t="s">
        <v>875</v>
      </c>
      <c r="C521" s="15">
        <v>105.5</v>
      </c>
      <c r="D521" s="74">
        <v>36</v>
      </c>
    </row>
    <row r="522" spans="2:4">
      <c r="B522" s="10" t="s">
        <v>876</v>
      </c>
      <c r="C522" s="15">
        <v>99</v>
      </c>
      <c r="D522" s="74">
        <v>29</v>
      </c>
    </row>
    <row r="523" spans="2:4">
      <c r="B523" s="10" t="s">
        <v>877</v>
      </c>
      <c r="C523" s="15">
        <v>94</v>
      </c>
      <c r="D523" s="74">
        <v>134</v>
      </c>
    </row>
    <row r="524" spans="2:4">
      <c r="B524" s="10" t="s">
        <v>878</v>
      </c>
      <c r="C524" s="15">
        <v>94.5</v>
      </c>
      <c r="D524" s="74">
        <v>40</v>
      </c>
    </row>
    <row r="525" spans="2:4">
      <c r="B525" s="10" t="s">
        <v>879</v>
      </c>
      <c r="C525" s="15">
        <v>151.5</v>
      </c>
      <c r="D525" s="74">
        <v>29</v>
      </c>
    </row>
    <row r="526" spans="2:4">
      <c r="B526" s="10" t="s">
        <v>880</v>
      </c>
      <c r="C526" s="15">
        <v>117.5</v>
      </c>
      <c r="D526" s="74">
        <v>54</v>
      </c>
    </row>
    <row r="527" spans="2:4">
      <c r="B527" s="10" t="s">
        <v>881</v>
      </c>
      <c r="C527" s="15">
        <v>128</v>
      </c>
      <c r="D527" s="74">
        <v>86</v>
      </c>
    </row>
    <row r="528" spans="2:4">
      <c r="B528" s="10" t="s">
        <v>882</v>
      </c>
      <c r="C528" s="15">
        <v>112</v>
      </c>
      <c r="D528" s="74">
        <v>43</v>
      </c>
    </row>
    <row r="529" spans="2:4">
      <c r="B529" s="10" t="s">
        <v>883</v>
      </c>
      <c r="C529" s="15">
        <v>105</v>
      </c>
      <c r="D529" s="74">
        <v>39</v>
      </c>
    </row>
    <row r="530" spans="2:4">
      <c r="B530" s="10" t="s">
        <v>884</v>
      </c>
      <c r="C530" s="15">
        <v>105.5</v>
      </c>
      <c r="D530" s="74">
        <v>94</v>
      </c>
    </row>
    <row r="531" spans="2:4">
      <c r="B531" s="10" t="s">
        <v>885</v>
      </c>
      <c r="C531" s="15">
        <v>113.5</v>
      </c>
      <c r="D531" s="74">
        <v>16</v>
      </c>
    </row>
    <row r="532" spans="2:4">
      <c r="B532" s="10" t="s">
        <v>886</v>
      </c>
      <c r="C532" s="15">
        <v>160</v>
      </c>
      <c r="D532" s="74">
        <v>21</v>
      </c>
    </row>
    <row r="533" spans="2:4">
      <c r="B533" s="10" t="s">
        <v>887</v>
      </c>
      <c r="C533" s="15">
        <v>142</v>
      </c>
      <c r="D533" s="74">
        <v>13</v>
      </c>
    </row>
    <row r="534" spans="2:4">
      <c r="B534" s="10" t="s">
        <v>888</v>
      </c>
      <c r="C534" s="15">
        <v>159.5</v>
      </c>
      <c r="D534" s="74">
        <v>24</v>
      </c>
    </row>
    <row r="535" spans="2:4">
      <c r="B535" s="10" t="s">
        <v>889</v>
      </c>
      <c r="C535" s="15">
        <v>100</v>
      </c>
      <c r="D535" s="74">
        <v>23</v>
      </c>
    </row>
    <row r="536" spans="2:4">
      <c r="B536" s="10" t="s">
        <v>890</v>
      </c>
      <c r="C536" s="15">
        <v>191</v>
      </c>
      <c r="D536" s="74">
        <v>4</v>
      </c>
    </row>
    <row r="537" spans="2:4">
      <c r="B537" s="10" t="s">
        <v>891</v>
      </c>
      <c r="C537" s="15">
        <v>94</v>
      </c>
      <c r="D537" s="74">
        <v>3</v>
      </c>
    </row>
    <row r="538" spans="2:4">
      <c r="B538" s="10" t="s">
        <v>892</v>
      </c>
      <c r="C538" s="15">
        <v>108.5</v>
      </c>
      <c r="D538" s="74">
        <v>6</v>
      </c>
    </row>
    <row r="539" spans="2:4">
      <c r="B539" s="10" t="s">
        <v>893</v>
      </c>
      <c r="C539" s="15">
        <v>138</v>
      </c>
      <c r="D539" s="74">
        <v>1</v>
      </c>
    </row>
    <row r="540" spans="2:4">
      <c r="B540" s="10" t="s">
        <v>894</v>
      </c>
      <c r="C540" s="15">
        <v>92</v>
      </c>
      <c r="D540" s="74">
        <v>21</v>
      </c>
    </row>
    <row r="541" spans="2:4">
      <c r="B541" s="10" t="s">
        <v>895</v>
      </c>
      <c r="C541" s="15">
        <v>87</v>
      </c>
      <c r="D541" s="74">
        <v>6</v>
      </c>
    </row>
    <row r="542" spans="2:4">
      <c r="B542" s="10" t="s">
        <v>896</v>
      </c>
      <c r="C542" s="15">
        <v>96</v>
      </c>
      <c r="D542" s="74">
        <v>22</v>
      </c>
    </row>
    <row r="543" spans="2:4">
      <c r="B543" s="10" t="s">
        <v>897</v>
      </c>
      <c r="C543" s="15">
        <v>118</v>
      </c>
      <c r="D543" s="74">
        <v>5</v>
      </c>
    </row>
    <row r="544" spans="2:4">
      <c r="B544" s="10" t="s">
        <v>898</v>
      </c>
      <c r="C544" s="15">
        <v>94</v>
      </c>
      <c r="D544" s="74">
        <v>17</v>
      </c>
    </row>
    <row r="545" spans="2:4">
      <c r="B545" s="10" t="s">
        <v>899</v>
      </c>
      <c r="C545" s="15">
        <v>114</v>
      </c>
      <c r="D545" s="74">
        <v>15</v>
      </c>
    </row>
    <row r="546" spans="2:4">
      <c r="B546" s="10" t="s">
        <v>900</v>
      </c>
      <c r="C546" s="15">
        <v>123</v>
      </c>
      <c r="D546" s="74">
        <v>8</v>
      </c>
    </row>
    <row r="547" spans="2:4">
      <c r="B547" s="10" t="s">
        <v>901</v>
      </c>
      <c r="C547" s="15">
        <v>156</v>
      </c>
      <c r="D547" s="74">
        <v>2</v>
      </c>
    </row>
    <row r="548" spans="2:4">
      <c r="B548" s="10" t="s">
        <v>902</v>
      </c>
      <c r="C548" s="15">
        <v>292</v>
      </c>
      <c r="D548" s="74">
        <v>3</v>
      </c>
    </row>
    <row r="549" spans="2:4">
      <c r="B549" s="10" t="s">
        <v>903</v>
      </c>
      <c r="C549" s="15">
        <v>86</v>
      </c>
      <c r="D549" s="74">
        <v>3</v>
      </c>
    </row>
    <row r="550" spans="2:4">
      <c r="B550" s="10" t="s">
        <v>904</v>
      </c>
      <c r="C550" s="15">
        <v>214.5</v>
      </c>
      <c r="D550" s="74">
        <v>48</v>
      </c>
    </row>
    <row r="551" spans="2:4">
      <c r="B551" s="10" t="s">
        <v>905</v>
      </c>
      <c r="C551" s="15">
        <v>216.5</v>
      </c>
      <c r="D551" s="74">
        <v>316</v>
      </c>
    </row>
    <row r="552" spans="2:4">
      <c r="B552" s="10" t="s">
        <v>906</v>
      </c>
      <c r="C552" s="15">
        <v>272</v>
      </c>
      <c r="D552" s="74">
        <v>59</v>
      </c>
    </row>
    <row r="553" spans="2:4">
      <c r="B553" s="10" t="s">
        <v>907</v>
      </c>
      <c r="C553" s="15">
        <v>241</v>
      </c>
      <c r="D553" s="74">
        <v>65</v>
      </c>
    </row>
    <row r="554" spans="2:4">
      <c r="B554" s="10" t="s">
        <v>908</v>
      </c>
      <c r="C554" s="15">
        <v>220</v>
      </c>
      <c r="D554" s="74">
        <v>23</v>
      </c>
    </row>
    <row r="555" spans="2:4">
      <c r="B555" s="10" t="s">
        <v>909</v>
      </c>
      <c r="C555" s="15">
        <v>216</v>
      </c>
      <c r="D555" s="74">
        <v>36</v>
      </c>
    </row>
    <row r="556" spans="2:4">
      <c r="B556" s="10" t="s">
        <v>910</v>
      </c>
      <c r="C556" s="15">
        <v>277.5</v>
      </c>
      <c r="D556" s="74">
        <v>24</v>
      </c>
    </row>
    <row r="557" spans="2:4">
      <c r="B557" s="10" t="s">
        <v>911</v>
      </c>
      <c r="C557" s="15">
        <v>129</v>
      </c>
      <c r="D557" s="74">
        <v>8</v>
      </c>
    </row>
    <row r="558" spans="2:4" ht="14" thickBot="1">
      <c r="B558" s="11" t="s">
        <v>912</v>
      </c>
      <c r="C558" s="61">
        <v>197</v>
      </c>
      <c r="D558" s="62">
        <v>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0"/>
  <sheetViews>
    <sheetView workbookViewId="0">
      <selection activeCell="J20" sqref="J20"/>
    </sheetView>
  </sheetViews>
  <sheetFormatPr baseColWidth="10" defaultColWidth="8.83203125" defaultRowHeight="13" x14ac:dyDescent="0"/>
  <cols>
    <col min="1" max="1" width="0.83203125" style="4" customWidth="1"/>
    <col min="2" max="2" width="19.83203125" style="4" customWidth="1"/>
    <col min="3" max="3" width="25.5" style="4" customWidth="1"/>
    <col min="4" max="10" width="12.1640625" style="4" customWidth="1"/>
    <col min="11" max="16384" width="8.83203125" style="4"/>
  </cols>
  <sheetData>
    <row r="1" spans="2:10" ht="15">
      <c r="B1" s="7" t="s">
        <v>327</v>
      </c>
      <c r="C1" s="7"/>
      <c r="D1" s="7"/>
    </row>
    <row r="2" spans="2:10" ht="16" thickBot="1">
      <c r="B2" s="7"/>
      <c r="C2" s="181"/>
    </row>
    <row r="3" spans="2:10" ht="52">
      <c r="B3" s="366" t="s">
        <v>954</v>
      </c>
      <c r="C3" s="367" t="s">
        <v>955</v>
      </c>
      <c r="D3" s="365" t="s">
        <v>953</v>
      </c>
      <c r="E3" s="365" t="s">
        <v>917</v>
      </c>
      <c r="F3" s="365" t="s">
        <v>918</v>
      </c>
      <c r="G3" s="365" t="s">
        <v>919</v>
      </c>
      <c r="H3" s="230" t="s">
        <v>920</v>
      </c>
    </row>
    <row r="4" spans="2:10">
      <c r="B4" s="10" t="s">
        <v>949</v>
      </c>
      <c r="C4" s="15" t="s">
        <v>3</v>
      </c>
      <c r="D4" s="16">
        <v>10.526315789473683</v>
      </c>
      <c r="E4" s="16">
        <v>7.3684210526315779</v>
      </c>
      <c r="F4" s="16">
        <v>9.4736842105263168</v>
      </c>
      <c r="G4" s="16">
        <v>3.1578947368421053</v>
      </c>
      <c r="H4" s="17">
        <v>0</v>
      </c>
      <c r="J4" s="316"/>
    </row>
    <row r="5" spans="2:10">
      <c r="B5" s="10" t="s">
        <v>949</v>
      </c>
      <c r="C5" s="15" t="s">
        <v>951</v>
      </c>
      <c r="D5" s="16">
        <v>6.0975609756097562</v>
      </c>
      <c r="E5" s="16">
        <v>3.6585365853658534</v>
      </c>
      <c r="F5" s="16">
        <v>14.634146341463413</v>
      </c>
      <c r="G5" s="16">
        <v>4.2682926829268295</v>
      </c>
      <c r="H5" s="17">
        <v>0</v>
      </c>
      <c r="J5" s="316"/>
    </row>
    <row r="6" spans="2:10">
      <c r="B6" s="10" t="s">
        <v>949</v>
      </c>
      <c r="C6" s="15" t="s">
        <v>950</v>
      </c>
      <c r="D6" s="16">
        <v>4.4303797468354427</v>
      </c>
      <c r="E6" s="16">
        <v>8.2278481012658222</v>
      </c>
      <c r="F6" s="16">
        <v>7.59493670886076</v>
      </c>
      <c r="G6" s="16">
        <v>6.3291139240506329</v>
      </c>
      <c r="H6" s="17">
        <v>0</v>
      </c>
      <c r="J6" s="316"/>
    </row>
    <row r="7" spans="2:10">
      <c r="B7" s="10" t="s">
        <v>952</v>
      </c>
      <c r="C7" s="15" t="s">
        <v>948</v>
      </c>
      <c r="D7" s="16">
        <v>0.79155672823219003</v>
      </c>
      <c r="E7" s="16">
        <v>6.9481090589270007</v>
      </c>
      <c r="F7" s="16">
        <v>0.43975373790677225</v>
      </c>
      <c r="G7" s="16">
        <v>16.534740545294635</v>
      </c>
      <c r="H7" s="17">
        <v>0</v>
      </c>
      <c r="J7" s="316"/>
    </row>
    <row r="8" spans="2:10">
      <c r="B8" s="10" t="s">
        <v>952</v>
      </c>
      <c r="C8" s="15" t="s">
        <v>947</v>
      </c>
      <c r="D8" s="16">
        <v>3.0828516377649327</v>
      </c>
      <c r="E8" s="16">
        <v>1.1560693641618496</v>
      </c>
      <c r="F8" s="16">
        <v>3.8535645472061653</v>
      </c>
      <c r="G8" s="16">
        <v>7.7071290944123305</v>
      </c>
      <c r="H8" s="17">
        <v>0.19267822736030829</v>
      </c>
      <c r="J8" s="316"/>
    </row>
    <row r="9" spans="2:10" ht="13.5" customHeight="1">
      <c r="B9" s="10" t="s">
        <v>952</v>
      </c>
      <c r="C9" s="15" t="s">
        <v>946</v>
      </c>
      <c r="D9" s="16">
        <v>0</v>
      </c>
      <c r="E9" s="16">
        <v>0</v>
      </c>
      <c r="F9" s="16">
        <v>0</v>
      </c>
      <c r="G9" s="16">
        <v>0</v>
      </c>
      <c r="H9" s="17">
        <v>9.1863517060367457</v>
      </c>
      <c r="J9" s="316"/>
    </row>
    <row r="10" spans="2:10">
      <c r="B10" s="10" t="s">
        <v>952</v>
      </c>
      <c r="C10" s="15" t="s">
        <v>945</v>
      </c>
      <c r="D10" s="16">
        <v>1.1376564277588168</v>
      </c>
      <c r="E10" s="16">
        <v>0.79635949943117168</v>
      </c>
      <c r="F10" s="16">
        <v>2.0477815699658701</v>
      </c>
      <c r="G10" s="16">
        <v>2.0477815699658701</v>
      </c>
      <c r="H10" s="17">
        <v>0</v>
      </c>
      <c r="J10" s="316"/>
    </row>
    <row r="11" spans="2:10">
      <c r="B11" s="10" t="s">
        <v>938</v>
      </c>
      <c r="C11" s="15" t="s">
        <v>944</v>
      </c>
      <c r="D11" s="16">
        <v>9.0579710144927536E-2</v>
      </c>
      <c r="E11" s="16">
        <v>1.3586956521739131</v>
      </c>
      <c r="F11" s="16">
        <v>1.2681159420289856</v>
      </c>
      <c r="G11" s="16">
        <v>5.7971014492753623</v>
      </c>
      <c r="H11" s="17">
        <v>0.99637681159420277</v>
      </c>
      <c r="J11" s="316"/>
    </row>
    <row r="12" spans="2:10">
      <c r="B12" s="10" t="s">
        <v>938</v>
      </c>
      <c r="C12" s="15" t="s">
        <v>943</v>
      </c>
      <c r="D12" s="16">
        <v>0.7698887938408896</v>
      </c>
      <c r="E12" s="16">
        <v>1.6253207869974338</v>
      </c>
      <c r="F12" s="16">
        <v>0.51325919589392643</v>
      </c>
      <c r="G12" s="16">
        <v>5.1325919589392646</v>
      </c>
      <c r="H12" s="17">
        <v>0</v>
      </c>
      <c r="J12" s="316"/>
    </row>
    <row r="13" spans="2:10">
      <c r="B13" s="10" t="s">
        <v>938</v>
      </c>
      <c r="C13" s="15" t="s">
        <v>942</v>
      </c>
      <c r="D13" s="16">
        <v>0</v>
      </c>
      <c r="E13" s="16">
        <v>0.32432432432432429</v>
      </c>
      <c r="F13" s="16">
        <v>0.21621621621621623</v>
      </c>
      <c r="G13" s="16">
        <v>5.9459459459459465</v>
      </c>
      <c r="H13" s="17">
        <v>0</v>
      </c>
      <c r="J13" s="316"/>
    </row>
    <row r="14" spans="2:10">
      <c r="B14" s="10" t="s">
        <v>938</v>
      </c>
      <c r="C14" s="15" t="s">
        <v>941</v>
      </c>
      <c r="D14" s="16">
        <v>0.42432814710042432</v>
      </c>
      <c r="E14" s="16">
        <v>1.1315417256011315</v>
      </c>
      <c r="F14" s="16">
        <v>1.4144271570014144</v>
      </c>
      <c r="G14" s="16">
        <v>1.5558698727015559</v>
      </c>
      <c r="H14" s="17">
        <v>0.42432814710042432</v>
      </c>
      <c r="J14" s="316"/>
    </row>
    <row r="15" spans="2:10">
      <c r="B15" s="10" t="s">
        <v>938</v>
      </c>
      <c r="C15" s="15" t="s">
        <v>940</v>
      </c>
      <c r="D15" s="16">
        <v>0.11890606420927466</v>
      </c>
      <c r="E15" s="16">
        <v>0.11890606420927466</v>
      </c>
      <c r="F15" s="16">
        <v>0.356718192627824</v>
      </c>
      <c r="G15" s="16">
        <v>3.2104637336504163</v>
      </c>
      <c r="H15" s="17">
        <v>0</v>
      </c>
      <c r="J15" s="316"/>
    </row>
    <row r="16" spans="2:10">
      <c r="B16" s="10" t="s">
        <v>938</v>
      </c>
      <c r="C16" s="15" t="s">
        <v>939</v>
      </c>
      <c r="D16" s="16">
        <v>0.37950664136622392</v>
      </c>
      <c r="E16" s="16">
        <v>9.4876660341555979E-2</v>
      </c>
      <c r="F16" s="16">
        <v>9.4876660341555979E-2</v>
      </c>
      <c r="G16" s="16">
        <v>0.37950664136622392</v>
      </c>
      <c r="H16" s="17">
        <v>9.4876660341555979E-2</v>
      </c>
      <c r="J16" s="316"/>
    </row>
    <row r="17" spans="2:10">
      <c r="B17" s="10" t="s">
        <v>931</v>
      </c>
      <c r="C17" s="15" t="s">
        <v>937</v>
      </c>
      <c r="D17" s="16"/>
      <c r="E17" s="16"/>
      <c r="F17" s="16"/>
      <c r="G17" s="16"/>
      <c r="H17" s="17"/>
      <c r="J17" s="316"/>
    </row>
    <row r="18" spans="2:10">
      <c r="B18" s="10" t="s">
        <v>931</v>
      </c>
      <c r="C18" s="15" t="s">
        <v>827</v>
      </c>
      <c r="D18" s="16"/>
      <c r="E18" s="16"/>
      <c r="F18" s="16"/>
      <c r="G18" s="16"/>
      <c r="H18" s="17"/>
      <c r="J18" s="316"/>
    </row>
    <row r="19" spans="2:10">
      <c r="B19" s="10" t="s">
        <v>931</v>
      </c>
      <c r="C19" s="15" t="s">
        <v>936</v>
      </c>
      <c r="D19" s="16">
        <v>0.52840158520475566</v>
      </c>
      <c r="E19" s="16">
        <v>0.66050198150594452</v>
      </c>
      <c r="F19" s="16">
        <v>1.321003963011889</v>
      </c>
      <c r="G19" s="16">
        <v>10.568031704095112</v>
      </c>
      <c r="H19" s="17">
        <v>2.2457067371202113</v>
      </c>
      <c r="J19" s="316"/>
    </row>
    <row r="20" spans="2:10">
      <c r="B20" s="10" t="s">
        <v>931</v>
      </c>
      <c r="C20" s="15" t="s">
        <v>935</v>
      </c>
      <c r="D20" s="16">
        <v>1.1754068716094033</v>
      </c>
      <c r="E20" s="16">
        <v>0.63291139240506333</v>
      </c>
      <c r="F20" s="16">
        <v>0.72332730560578662</v>
      </c>
      <c r="G20" s="16">
        <v>6.3291139240506329</v>
      </c>
      <c r="H20" s="17">
        <v>0</v>
      </c>
      <c r="J20" s="316"/>
    </row>
    <row r="21" spans="2:10">
      <c r="B21" s="10" t="s">
        <v>931</v>
      </c>
      <c r="C21" s="15" t="s">
        <v>934</v>
      </c>
      <c r="D21" s="16">
        <v>1.1320754716981132</v>
      </c>
      <c r="E21" s="16">
        <v>0.37735849056603776</v>
      </c>
      <c r="F21" s="16">
        <v>0.75471698113207553</v>
      </c>
      <c r="G21" s="16">
        <v>2.2641509433962264</v>
      </c>
      <c r="H21" s="17">
        <v>0</v>
      </c>
      <c r="J21" s="316"/>
    </row>
    <row r="22" spans="2:10">
      <c r="B22" s="10" t="s">
        <v>931</v>
      </c>
      <c r="C22" s="15" t="s">
        <v>933</v>
      </c>
      <c r="D22" s="16">
        <v>0.91324200913242004</v>
      </c>
      <c r="E22" s="16">
        <v>0</v>
      </c>
      <c r="F22" s="16">
        <v>0</v>
      </c>
      <c r="G22" s="16">
        <v>2.7397260273972601</v>
      </c>
      <c r="H22" s="17">
        <v>0</v>
      </c>
      <c r="J22" s="316"/>
    </row>
    <row r="23" spans="2:10">
      <c r="B23" s="10" t="s">
        <v>931</v>
      </c>
      <c r="C23" s="15" t="s">
        <v>932</v>
      </c>
      <c r="D23" s="16">
        <v>0.3546099290780142</v>
      </c>
      <c r="E23" s="16">
        <v>0</v>
      </c>
      <c r="F23" s="16">
        <v>0</v>
      </c>
      <c r="G23" s="16">
        <v>0.3546099290780142</v>
      </c>
      <c r="H23" s="17">
        <v>0.53191489361702127</v>
      </c>
      <c r="J23" s="316"/>
    </row>
    <row r="24" spans="2:10">
      <c r="B24" s="10" t="s">
        <v>926</v>
      </c>
      <c r="C24" s="15" t="s">
        <v>513</v>
      </c>
      <c r="D24" s="16">
        <v>0</v>
      </c>
      <c r="E24" s="16">
        <v>0</v>
      </c>
      <c r="F24" s="16">
        <v>0</v>
      </c>
      <c r="G24" s="16">
        <v>0</v>
      </c>
      <c r="H24" s="17">
        <v>11.278195488721805</v>
      </c>
      <c r="J24" s="316"/>
    </row>
    <row r="25" spans="2:10">
      <c r="B25" s="10" t="s">
        <v>926</v>
      </c>
      <c r="C25" s="15" t="s">
        <v>930</v>
      </c>
      <c r="D25" s="16">
        <v>0.49668874172185434</v>
      </c>
      <c r="E25" s="16">
        <v>0.66225165562913912</v>
      </c>
      <c r="F25" s="16">
        <v>1.3245033112582782</v>
      </c>
      <c r="G25" s="16">
        <v>6.2913907284768218</v>
      </c>
      <c r="H25" s="17">
        <v>0.16556291390728478</v>
      </c>
      <c r="J25" s="316"/>
    </row>
    <row r="26" spans="2:10">
      <c r="B26" s="10" t="s">
        <v>926</v>
      </c>
      <c r="C26" s="15" t="s">
        <v>929</v>
      </c>
      <c r="D26" s="16">
        <v>1.0650887573964496</v>
      </c>
      <c r="E26" s="16">
        <v>0.35502958579881655</v>
      </c>
      <c r="F26" s="16">
        <v>1.1834319526627219</v>
      </c>
      <c r="G26" s="16">
        <v>4.8520710059171597</v>
      </c>
      <c r="H26" s="17">
        <v>0.1183431952662722</v>
      </c>
      <c r="J26" s="316"/>
    </row>
    <row r="27" spans="2:10">
      <c r="B27" s="10" t="s">
        <v>926</v>
      </c>
      <c r="C27" s="15" t="s">
        <v>928</v>
      </c>
      <c r="D27" s="16">
        <v>0</v>
      </c>
      <c r="E27" s="16">
        <v>0</v>
      </c>
      <c r="F27" s="16">
        <v>0</v>
      </c>
      <c r="G27" s="16">
        <v>0</v>
      </c>
      <c r="H27" s="17">
        <v>4.2127071823204423</v>
      </c>
      <c r="J27" s="316"/>
    </row>
    <row r="28" spans="2:10">
      <c r="B28" s="10" t="s">
        <v>926</v>
      </c>
      <c r="C28" s="15" t="s">
        <v>927</v>
      </c>
      <c r="D28" s="16">
        <v>0</v>
      </c>
      <c r="E28" s="16">
        <v>0</v>
      </c>
      <c r="F28" s="16">
        <v>0.35419126328217237</v>
      </c>
      <c r="G28" s="16">
        <v>0.94451003541912626</v>
      </c>
      <c r="H28" s="17">
        <v>0</v>
      </c>
      <c r="J28" s="316"/>
    </row>
    <row r="29" spans="2:10">
      <c r="B29" s="10" t="s">
        <v>926</v>
      </c>
      <c r="C29" s="15" t="s">
        <v>454</v>
      </c>
      <c r="D29" s="16">
        <v>0</v>
      </c>
      <c r="E29" s="16">
        <v>0</v>
      </c>
      <c r="F29" s="16">
        <v>0</v>
      </c>
      <c r="G29" s="16">
        <v>0</v>
      </c>
      <c r="H29" s="17">
        <v>0.2770083102493075</v>
      </c>
      <c r="J29" s="316"/>
    </row>
    <row r="30" spans="2:10">
      <c r="B30" s="10" t="s">
        <v>921</v>
      </c>
      <c r="C30" s="15" t="s">
        <v>651</v>
      </c>
      <c r="D30" s="16"/>
      <c r="E30" s="16"/>
      <c r="F30" s="16"/>
      <c r="G30" s="16"/>
      <c r="H30" s="17"/>
      <c r="J30" s="316"/>
    </row>
    <row r="31" spans="2:10">
      <c r="B31" s="10" t="s">
        <v>921</v>
      </c>
      <c r="C31" s="15" t="s">
        <v>925</v>
      </c>
      <c r="D31" s="16">
        <v>1.4814814814814816</v>
      </c>
      <c r="E31" s="16">
        <v>1.6666666666666667</v>
      </c>
      <c r="F31" s="16">
        <v>1.4814814814814816</v>
      </c>
      <c r="G31" s="16">
        <v>4.0740740740740744</v>
      </c>
      <c r="H31" s="17">
        <v>0</v>
      </c>
      <c r="J31" s="316"/>
    </row>
    <row r="32" spans="2:10">
      <c r="B32" s="10" t="s">
        <v>921</v>
      </c>
      <c r="C32" s="15" t="s">
        <v>924</v>
      </c>
      <c r="D32" s="16">
        <v>0.82135523613963046</v>
      </c>
      <c r="E32" s="16">
        <v>0.92402464065708423</v>
      </c>
      <c r="F32" s="16">
        <v>0.30800821355236141</v>
      </c>
      <c r="G32" s="16">
        <v>3.2854209445585218</v>
      </c>
      <c r="H32" s="17">
        <v>0.10266940451745381</v>
      </c>
      <c r="J32" s="316"/>
    </row>
    <row r="33" spans="2:10">
      <c r="B33" s="10" t="s">
        <v>921</v>
      </c>
      <c r="C33" s="15" t="s">
        <v>923</v>
      </c>
      <c r="D33" s="16">
        <v>0.24390243902439024</v>
      </c>
      <c r="E33" s="16">
        <v>0</v>
      </c>
      <c r="F33" s="16">
        <v>0</v>
      </c>
      <c r="G33" s="16">
        <v>0.48780487804878048</v>
      </c>
      <c r="H33" s="17">
        <v>0.48780487804878048</v>
      </c>
      <c r="J33" s="316"/>
    </row>
    <row r="34" spans="2:10">
      <c r="B34" s="10" t="s">
        <v>921</v>
      </c>
      <c r="C34" s="15" t="s">
        <v>620</v>
      </c>
      <c r="D34" s="16">
        <v>0.3968253968253968</v>
      </c>
      <c r="E34" s="16">
        <v>0.1984126984126984</v>
      </c>
      <c r="F34" s="16">
        <v>0</v>
      </c>
      <c r="G34" s="16">
        <v>0.59523809523809523</v>
      </c>
      <c r="H34" s="17">
        <v>0</v>
      </c>
      <c r="J34" s="316"/>
    </row>
    <row r="35" spans="2:10" ht="14" thickBot="1">
      <c r="B35" s="11" t="s">
        <v>921</v>
      </c>
      <c r="C35" s="61" t="s">
        <v>922</v>
      </c>
      <c r="D35" s="18">
        <v>0.13661202185792351</v>
      </c>
      <c r="E35" s="18">
        <v>0</v>
      </c>
      <c r="F35" s="18">
        <v>0</v>
      </c>
      <c r="G35" s="18">
        <v>0.54644808743169404</v>
      </c>
      <c r="H35" s="19">
        <v>0</v>
      </c>
      <c r="J35" s="316"/>
    </row>
    <row r="36" spans="2:10">
      <c r="D36" s="316"/>
      <c r="E36" s="316"/>
      <c r="F36" s="316"/>
      <c r="G36" s="316"/>
      <c r="H36" s="316"/>
    </row>
    <row r="37" spans="2:10">
      <c r="D37" s="316"/>
      <c r="E37" s="316"/>
      <c r="F37" s="316"/>
      <c r="G37" s="316"/>
      <c r="H37" s="316"/>
    </row>
    <row r="38" spans="2:10">
      <c r="D38" s="316"/>
      <c r="E38" s="316"/>
      <c r="F38" s="316"/>
      <c r="G38" s="316"/>
      <c r="H38" s="316"/>
    </row>
    <row r="39" spans="2:10">
      <c r="D39" s="316"/>
      <c r="E39" s="316"/>
      <c r="F39" s="316"/>
      <c r="G39" s="316"/>
      <c r="H39" s="316"/>
    </row>
    <row r="40" spans="2:10">
      <c r="D40" s="316"/>
      <c r="E40" s="316"/>
      <c r="F40" s="316"/>
      <c r="G40" s="316"/>
      <c r="H40" s="316"/>
    </row>
  </sheetData>
  <pageMargins left="0.7" right="0.7" top="0.75" bottom="0.75" header="0.3" footer="0.3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7"/>
  <sheetViews>
    <sheetView workbookViewId="0">
      <selection activeCell="E29" sqref="E29"/>
    </sheetView>
  </sheetViews>
  <sheetFormatPr baseColWidth="10" defaultColWidth="8.83203125" defaultRowHeight="13" x14ac:dyDescent="0"/>
  <cols>
    <col min="1" max="1" width="0.83203125" style="4" customWidth="1"/>
    <col min="2" max="2" width="35.83203125" style="4" customWidth="1"/>
    <col min="3" max="7" width="10.1640625" style="4" customWidth="1"/>
    <col min="8" max="8" width="10.5" style="4" customWidth="1"/>
    <col min="9" max="16384" width="8.83203125" style="4"/>
  </cols>
  <sheetData>
    <row r="1" spans="2:8" ht="15">
      <c r="B1" s="7" t="s">
        <v>341</v>
      </c>
    </row>
    <row r="2" spans="2:8" ht="14" thickBot="1"/>
    <row r="3" spans="2:8">
      <c r="B3" s="175"/>
      <c r="C3" s="194" t="s">
        <v>336</v>
      </c>
      <c r="D3" s="195" t="s">
        <v>337</v>
      </c>
      <c r="E3" s="195" t="s">
        <v>338</v>
      </c>
      <c r="F3" s="195" t="s">
        <v>339</v>
      </c>
      <c r="G3" s="196" t="s">
        <v>340</v>
      </c>
    </row>
    <row r="4" spans="2:8">
      <c r="B4" s="197" t="s">
        <v>342</v>
      </c>
      <c r="C4" s="317">
        <v>26.908438438438438</v>
      </c>
      <c r="D4" s="317">
        <v>28.950547667342789</v>
      </c>
      <c r="E4" s="317">
        <v>26.933923303834806</v>
      </c>
      <c r="F4" s="317">
        <v>30.789125560538107</v>
      </c>
      <c r="G4" s="318">
        <v>36.494140730717184</v>
      </c>
    </row>
    <row r="5" spans="2:8" ht="14" thickBot="1">
      <c r="B5" s="200" t="s">
        <v>343</v>
      </c>
      <c r="C5" s="319">
        <v>16.158576576576571</v>
      </c>
      <c r="D5" s="319">
        <v>20.363344827586197</v>
      </c>
      <c r="E5" s="319">
        <v>20.63045427728613</v>
      </c>
      <c r="F5" s="319">
        <v>26.672289237668149</v>
      </c>
      <c r="G5" s="320">
        <v>32.993102165087954</v>
      </c>
    </row>
    <row r="9" spans="2:8" ht="14">
      <c r="C9"/>
      <c r="D9"/>
      <c r="E9"/>
      <c r="F9"/>
      <c r="G9"/>
      <c r="H9"/>
    </row>
    <row r="10" spans="2:8" ht="14">
      <c r="C10"/>
      <c r="D10"/>
      <c r="E10"/>
      <c r="F10"/>
      <c r="G10"/>
      <c r="H10"/>
    </row>
    <row r="11" spans="2:8" ht="14">
      <c r="C11"/>
      <c r="D11"/>
      <c r="E11"/>
      <c r="F11"/>
      <c r="G11"/>
      <c r="H11"/>
    </row>
    <row r="13" spans="2:8">
      <c r="D13" s="316"/>
      <c r="E13" s="316"/>
      <c r="F13" s="316"/>
      <c r="G13" s="316"/>
      <c r="H13" s="316"/>
    </row>
    <row r="14" spans="2:8">
      <c r="D14" s="316"/>
      <c r="E14" s="316"/>
      <c r="F14" s="316"/>
      <c r="G14" s="316"/>
      <c r="H14" s="316"/>
    </row>
    <row r="67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78"/>
  <sheetViews>
    <sheetView workbookViewId="0">
      <selection activeCell="E35" sqref="E35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4" width="19.6640625" style="4" customWidth="1"/>
    <col min="5" max="5" width="9.83203125" style="4" bestFit="1" customWidth="1"/>
    <col min="6" max="6" width="16.1640625" style="4" customWidth="1"/>
    <col min="7" max="7" width="12.6640625" style="4" bestFit="1" customWidth="1"/>
    <col min="8" max="8" width="10.5" style="4" customWidth="1"/>
    <col min="9" max="16384" width="8.83203125" style="4"/>
  </cols>
  <sheetData>
    <row r="1" spans="2:7" ht="15">
      <c r="B1" s="7" t="s">
        <v>155</v>
      </c>
    </row>
    <row r="2" spans="2:7" ht="14" thickBot="1"/>
    <row r="3" spans="2:7">
      <c r="B3" s="175" t="s">
        <v>5</v>
      </c>
      <c r="C3" s="194" t="s">
        <v>150</v>
      </c>
      <c r="D3" s="195" t="s">
        <v>151</v>
      </c>
      <c r="E3" s="195" t="s">
        <v>152</v>
      </c>
      <c r="F3" s="195" t="s">
        <v>153</v>
      </c>
      <c r="G3" s="196" t="s">
        <v>154</v>
      </c>
    </row>
    <row r="4" spans="2:7">
      <c r="B4" s="197">
        <v>1981</v>
      </c>
      <c r="C4" s="321">
        <v>61</v>
      </c>
      <c r="D4" s="322">
        <v>75</v>
      </c>
      <c r="E4" s="322">
        <v>79</v>
      </c>
      <c r="F4" s="322">
        <v>81</v>
      </c>
      <c r="G4" s="323">
        <v>78</v>
      </c>
    </row>
    <row r="5" spans="2:7">
      <c r="B5" s="197">
        <v>1986</v>
      </c>
      <c r="C5" s="321">
        <v>58</v>
      </c>
      <c r="D5" s="322">
        <v>74</v>
      </c>
      <c r="E5" s="322">
        <v>79</v>
      </c>
      <c r="F5" s="322">
        <v>82</v>
      </c>
      <c r="G5" s="323">
        <v>80</v>
      </c>
    </row>
    <row r="6" spans="2:7">
      <c r="B6" s="197">
        <v>1991</v>
      </c>
      <c r="C6" s="321">
        <v>56</v>
      </c>
      <c r="D6" s="322">
        <v>74</v>
      </c>
      <c r="E6" s="322">
        <v>81</v>
      </c>
      <c r="F6" s="322">
        <v>84</v>
      </c>
      <c r="G6" s="323">
        <v>84</v>
      </c>
    </row>
    <row r="7" spans="2:7">
      <c r="B7" s="197">
        <v>1996</v>
      </c>
      <c r="C7" s="321">
        <v>52</v>
      </c>
      <c r="D7" s="322">
        <v>70</v>
      </c>
      <c r="E7" s="322">
        <v>79</v>
      </c>
      <c r="F7" s="322">
        <v>83</v>
      </c>
      <c r="G7" s="323">
        <v>82</v>
      </c>
    </row>
    <row r="8" spans="2:7">
      <c r="B8" s="197">
        <v>2001</v>
      </c>
      <c r="C8" s="321">
        <v>51</v>
      </c>
      <c r="D8" s="322">
        <v>69</v>
      </c>
      <c r="E8" s="322">
        <v>78</v>
      </c>
      <c r="F8" s="322">
        <v>82</v>
      </c>
      <c r="G8" s="323">
        <v>82</v>
      </c>
    </row>
    <row r="9" spans="2:7">
      <c r="B9" s="197">
        <v>2006</v>
      </c>
      <c r="C9" s="198">
        <v>51</v>
      </c>
      <c r="D9" s="199">
        <v>69</v>
      </c>
      <c r="E9" s="199">
        <v>78</v>
      </c>
      <c r="F9" s="199">
        <v>82</v>
      </c>
      <c r="G9" s="190">
        <v>82</v>
      </c>
    </row>
    <row r="10" spans="2:7">
      <c r="B10" s="197">
        <v>2011</v>
      </c>
      <c r="C10" s="198">
        <v>47</v>
      </c>
      <c r="D10" s="199">
        <v>64</v>
      </c>
      <c r="E10" s="199">
        <v>73</v>
      </c>
      <c r="F10" s="199">
        <v>79</v>
      </c>
      <c r="G10" s="190">
        <v>79</v>
      </c>
    </row>
    <row r="11" spans="2:7" ht="14" thickBot="1">
      <c r="B11" s="200">
        <v>2016</v>
      </c>
      <c r="C11" s="192">
        <v>44.450625392477214</v>
      </c>
      <c r="D11" s="192">
        <v>62.066074365618832</v>
      </c>
      <c r="E11" s="192">
        <v>71.617990833919905</v>
      </c>
      <c r="F11" s="192">
        <v>77.870685360472564</v>
      </c>
      <c r="G11" s="193">
        <v>81.775193322853681</v>
      </c>
    </row>
    <row r="13" spans="2:7">
      <c r="B13" s="79"/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5"/>
  <sheetViews>
    <sheetView workbookViewId="0">
      <selection activeCell="I36" sqref="I36"/>
    </sheetView>
  </sheetViews>
  <sheetFormatPr baseColWidth="10" defaultColWidth="8.83203125" defaultRowHeight="13" x14ac:dyDescent="0"/>
  <cols>
    <col min="1" max="1" width="0.83203125" style="4" customWidth="1"/>
    <col min="2" max="16" width="9" style="4" customWidth="1"/>
    <col min="17" max="16384" width="8.83203125" style="4"/>
  </cols>
  <sheetData>
    <row r="1" spans="2:16" ht="15">
      <c r="B1" s="7" t="s">
        <v>261</v>
      </c>
    </row>
    <row r="2" spans="2:16" ht="14" thickBot="1"/>
    <row r="3" spans="2:16">
      <c r="B3" s="264" t="s">
        <v>150</v>
      </c>
      <c r="C3" s="12" t="s">
        <v>96</v>
      </c>
      <c r="D3" s="9" t="s">
        <v>46</v>
      </c>
      <c r="E3" s="181"/>
      <c r="F3" s="264" t="s">
        <v>151</v>
      </c>
      <c r="G3" s="12" t="s">
        <v>96</v>
      </c>
      <c r="H3" s="9" t="s">
        <v>46</v>
      </c>
      <c r="I3" s="181"/>
      <c r="J3" s="264" t="s">
        <v>152</v>
      </c>
      <c r="K3" s="12" t="s">
        <v>96</v>
      </c>
      <c r="L3" s="9" t="s">
        <v>46</v>
      </c>
      <c r="M3" s="181"/>
      <c r="N3" s="264" t="s">
        <v>153</v>
      </c>
      <c r="O3" s="12" t="s">
        <v>96</v>
      </c>
      <c r="P3" s="9" t="s">
        <v>46</v>
      </c>
    </row>
    <row r="4" spans="2:16">
      <c r="B4" s="265" t="s">
        <v>262</v>
      </c>
      <c r="C4" s="15">
        <v>62.7</v>
      </c>
      <c r="D4" s="17">
        <v>22.739527097437829</v>
      </c>
      <c r="F4" s="265" t="s">
        <v>262</v>
      </c>
      <c r="G4" s="15">
        <v>67.100000000000009</v>
      </c>
      <c r="H4" s="17">
        <v>36.842772976621212</v>
      </c>
      <c r="J4" s="265" t="s">
        <v>262</v>
      </c>
      <c r="K4" s="15">
        <v>69.899999999999991</v>
      </c>
      <c r="L4" s="17">
        <v>47.747613149486</v>
      </c>
      <c r="N4" s="265" t="s">
        <v>262</v>
      </c>
      <c r="O4" s="15">
        <v>76.599999999999994</v>
      </c>
      <c r="P4" s="17">
        <v>60.49354890837494</v>
      </c>
    </row>
    <row r="5" spans="2:16">
      <c r="B5" s="265" t="s">
        <v>263</v>
      </c>
      <c r="C5" s="16">
        <v>52</v>
      </c>
      <c r="D5" s="17">
        <v>34.070912672357188</v>
      </c>
      <c r="F5" s="265" t="s">
        <v>263</v>
      </c>
      <c r="G5" s="15">
        <v>65.5</v>
      </c>
      <c r="H5" s="17">
        <v>52.753778081781846</v>
      </c>
      <c r="J5" s="265" t="s">
        <v>263</v>
      </c>
      <c r="K5" s="15">
        <v>72.3</v>
      </c>
      <c r="L5" s="17">
        <v>61.573284549316298</v>
      </c>
      <c r="N5" s="265" t="s">
        <v>263</v>
      </c>
      <c r="O5" s="15">
        <v>78.5</v>
      </c>
      <c r="P5" s="17">
        <v>70.817749415173893</v>
      </c>
    </row>
    <row r="6" spans="2:16">
      <c r="B6" s="265" t="s">
        <v>264</v>
      </c>
      <c r="C6" s="15">
        <v>62.3</v>
      </c>
      <c r="D6" s="17">
        <v>45.575058516092462</v>
      </c>
      <c r="F6" s="265" t="s">
        <v>264</v>
      </c>
      <c r="G6" s="15">
        <v>76</v>
      </c>
      <c r="H6" s="17">
        <v>65.898323896042498</v>
      </c>
      <c r="J6" s="265" t="s">
        <v>264</v>
      </c>
      <c r="K6" s="15">
        <v>77.400000000000006</v>
      </c>
      <c r="L6" s="17">
        <v>73.537755972696246</v>
      </c>
      <c r="N6" s="265" t="s">
        <v>264</v>
      </c>
      <c r="O6" s="15">
        <v>82.399999999999991</v>
      </c>
      <c r="P6" s="17">
        <v>80.523848088316782</v>
      </c>
    </row>
    <row r="7" spans="2:16">
      <c r="B7" s="265" t="s">
        <v>265</v>
      </c>
      <c r="C7" s="15">
        <v>65.100000000000009</v>
      </c>
      <c r="D7" s="17">
        <v>49.577598292496191</v>
      </c>
      <c r="F7" s="265" t="s">
        <v>265</v>
      </c>
      <c r="G7" s="15">
        <v>79.800000000000011</v>
      </c>
      <c r="H7" s="17">
        <v>69.972865326330151</v>
      </c>
      <c r="J7" s="265" t="s">
        <v>265</v>
      </c>
      <c r="K7" s="15">
        <v>82.5</v>
      </c>
      <c r="L7" s="17">
        <v>78.582376753058696</v>
      </c>
      <c r="N7" s="265" t="s">
        <v>265</v>
      </c>
      <c r="O7" s="15">
        <v>86.4</v>
      </c>
      <c r="P7" s="17">
        <v>84.133692853117623</v>
      </c>
    </row>
    <row r="8" spans="2:16" ht="14" thickBot="1">
      <c r="B8" s="266" t="s">
        <v>266</v>
      </c>
      <c r="C8" s="61">
        <v>62.5</v>
      </c>
      <c r="D8" s="19">
        <v>55.127346264133934</v>
      </c>
      <c r="F8" s="266" t="s">
        <v>266</v>
      </c>
      <c r="G8" s="61">
        <v>79.900000000000006</v>
      </c>
      <c r="H8" s="19">
        <v>71.969656678190034</v>
      </c>
      <c r="J8" s="266" t="s">
        <v>266</v>
      </c>
      <c r="K8" s="61">
        <v>87.6</v>
      </c>
      <c r="L8" s="19">
        <v>82.09964249702081</v>
      </c>
      <c r="N8" s="266" t="s">
        <v>266</v>
      </c>
      <c r="O8" s="61">
        <v>88.3</v>
      </c>
      <c r="P8" s="19">
        <v>87.825859452671239</v>
      </c>
    </row>
    <row r="75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78"/>
  <sheetViews>
    <sheetView workbookViewId="0">
      <selection activeCell="S23" sqref="S23"/>
    </sheetView>
  </sheetViews>
  <sheetFormatPr baseColWidth="10" defaultColWidth="8.83203125" defaultRowHeight="13" x14ac:dyDescent="0"/>
  <cols>
    <col min="1" max="1" width="0.83203125" style="4" customWidth="1"/>
    <col min="2" max="2" width="20.5" style="4" customWidth="1"/>
    <col min="3" max="4" width="19.6640625" style="4" customWidth="1"/>
    <col min="5" max="5" width="9.83203125" style="4" bestFit="1" customWidth="1"/>
    <col min="6" max="6" width="16.1640625" style="4" customWidth="1"/>
    <col min="7" max="7" width="12.6640625" style="4" bestFit="1" customWidth="1"/>
    <col min="8" max="8" width="10.5" style="4" customWidth="1"/>
    <col min="9" max="16384" width="8.83203125" style="4"/>
  </cols>
  <sheetData>
    <row r="1" spans="2:4" ht="15">
      <c r="B1" s="7" t="s">
        <v>344</v>
      </c>
    </row>
    <row r="2" spans="2:4" ht="14" thickBot="1"/>
    <row r="3" spans="2:4">
      <c r="B3" s="126" t="s">
        <v>0</v>
      </c>
      <c r="C3" s="201" t="s">
        <v>156</v>
      </c>
      <c r="D3" s="202" t="s">
        <v>157</v>
      </c>
    </row>
    <row r="4" spans="2:4">
      <c r="B4" s="129" t="s">
        <v>346</v>
      </c>
      <c r="C4" s="157">
        <v>5</v>
      </c>
      <c r="D4" s="261">
        <v>4</v>
      </c>
    </row>
    <row r="5" spans="2:4">
      <c r="B5" s="129" t="s">
        <v>219</v>
      </c>
      <c r="C5" s="157">
        <v>6</v>
      </c>
      <c r="D5" s="261">
        <v>24</v>
      </c>
    </row>
    <row r="6" spans="2:4" ht="14" thickBot="1">
      <c r="B6" s="132" t="s">
        <v>345</v>
      </c>
      <c r="C6" s="160">
        <v>4</v>
      </c>
      <c r="D6" s="260">
        <v>5</v>
      </c>
    </row>
    <row r="8" spans="2:4" ht="14">
      <c r="B8" s="270"/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8"/>
  <sheetViews>
    <sheetView workbookViewId="0">
      <selection activeCell="G7" sqref="G7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8" width="11.5" style="4" customWidth="1"/>
    <col min="9" max="16384" width="8.83203125" style="4"/>
  </cols>
  <sheetData>
    <row r="1" spans="2:8" ht="15">
      <c r="B1" s="7" t="s">
        <v>163</v>
      </c>
    </row>
    <row r="2" spans="2:8" ht="14" thickBot="1"/>
    <row r="3" spans="2:8">
      <c r="B3" s="175"/>
      <c r="C3" s="201" t="s">
        <v>158</v>
      </c>
      <c r="D3" s="201" t="s">
        <v>159</v>
      </c>
      <c r="E3" s="12" t="s">
        <v>160</v>
      </c>
      <c r="F3" s="12" t="s">
        <v>161</v>
      </c>
      <c r="G3" s="12" t="s">
        <v>162</v>
      </c>
      <c r="H3" s="9" t="s">
        <v>154</v>
      </c>
    </row>
    <row r="4" spans="2:8">
      <c r="B4" s="129">
        <v>1996</v>
      </c>
      <c r="C4" s="324">
        <v>5.0999999999999996</v>
      </c>
      <c r="D4" s="324">
        <v>11.1</v>
      </c>
      <c r="E4" s="315">
        <v>23.9</v>
      </c>
      <c r="F4" s="315">
        <v>48.5</v>
      </c>
      <c r="G4" s="315">
        <v>72.2</v>
      </c>
      <c r="H4" s="295">
        <v>81.900000000000006</v>
      </c>
    </row>
    <row r="5" spans="2:8">
      <c r="B5" s="129">
        <v>1998</v>
      </c>
      <c r="C5" s="324">
        <v>2.6</v>
      </c>
      <c r="D5" s="324">
        <v>7.1</v>
      </c>
      <c r="E5" s="315">
        <v>21.4</v>
      </c>
      <c r="F5" s="315">
        <v>42.8</v>
      </c>
      <c r="G5" s="315">
        <v>68.2</v>
      </c>
      <c r="H5" s="295">
        <v>82.4</v>
      </c>
    </row>
    <row r="6" spans="2:8">
      <c r="B6" s="129">
        <v>2001</v>
      </c>
      <c r="C6" s="324">
        <v>2</v>
      </c>
      <c r="D6" s="324">
        <v>7.2</v>
      </c>
      <c r="E6" s="315">
        <v>17.100000000000001</v>
      </c>
      <c r="F6" s="315">
        <v>38.799999999999997</v>
      </c>
      <c r="G6" s="315">
        <v>63.9</v>
      </c>
      <c r="H6" s="295">
        <v>80.7</v>
      </c>
    </row>
    <row r="7" spans="2:8">
      <c r="B7" s="129">
        <v>2003</v>
      </c>
      <c r="C7" s="315">
        <v>0.3</v>
      </c>
      <c r="D7" s="315">
        <v>6.8</v>
      </c>
      <c r="E7" s="315">
        <v>14.5</v>
      </c>
      <c r="F7" s="315">
        <v>33.6</v>
      </c>
      <c r="G7" s="315">
        <v>62</v>
      </c>
      <c r="H7" s="295">
        <v>80.2</v>
      </c>
    </row>
    <row r="8" spans="2:8">
      <c r="B8" s="129">
        <v>2004</v>
      </c>
      <c r="C8" s="315">
        <v>2.4</v>
      </c>
      <c r="D8" s="315">
        <v>5</v>
      </c>
      <c r="E8" s="315">
        <v>13.4</v>
      </c>
      <c r="F8" s="315">
        <v>31.4</v>
      </c>
      <c r="G8" s="315">
        <v>58.6</v>
      </c>
      <c r="H8" s="295">
        <v>79.2</v>
      </c>
    </row>
    <row r="9" spans="2:8">
      <c r="B9" s="129">
        <v>2006</v>
      </c>
      <c r="C9" s="315">
        <v>2.7</v>
      </c>
      <c r="D9" s="315">
        <v>6.5</v>
      </c>
      <c r="E9" s="315">
        <v>12.4</v>
      </c>
      <c r="F9" s="315">
        <v>29.3</v>
      </c>
      <c r="G9" s="315">
        <v>53.7</v>
      </c>
      <c r="H9" s="295">
        <v>79.239999999999995</v>
      </c>
    </row>
    <row r="10" spans="2:8">
      <c r="B10" s="129">
        <v>2008</v>
      </c>
      <c r="C10" s="315">
        <v>1.8</v>
      </c>
      <c r="D10" s="315">
        <v>3.4</v>
      </c>
      <c r="E10" s="315">
        <v>10.8</v>
      </c>
      <c r="F10" s="315">
        <v>24.2</v>
      </c>
      <c r="G10" s="315">
        <v>52.8</v>
      </c>
      <c r="H10" s="295">
        <v>77.81</v>
      </c>
    </row>
    <row r="11" spans="2:8">
      <c r="B11" s="129">
        <v>2010</v>
      </c>
      <c r="C11" s="315">
        <v>0.6</v>
      </c>
      <c r="D11" s="315">
        <v>3.3</v>
      </c>
      <c r="E11" s="315">
        <v>9.3000000000000007</v>
      </c>
      <c r="F11" s="315">
        <v>23.9</v>
      </c>
      <c r="G11" s="315">
        <v>50.3</v>
      </c>
      <c r="H11" s="295">
        <v>78.099999999999994</v>
      </c>
    </row>
    <row r="12" spans="2:8">
      <c r="B12" s="129">
        <v>2012</v>
      </c>
      <c r="C12" s="315">
        <v>0.8</v>
      </c>
      <c r="D12" s="315">
        <v>1.8</v>
      </c>
      <c r="E12" s="315">
        <v>6.8</v>
      </c>
      <c r="F12" s="315">
        <v>22.1</v>
      </c>
      <c r="G12" s="315">
        <v>45</v>
      </c>
      <c r="H12" s="295">
        <v>76.400000000000006</v>
      </c>
    </row>
    <row r="13" spans="2:8">
      <c r="B13" s="129">
        <v>2014</v>
      </c>
      <c r="C13" s="315">
        <v>2.5</v>
      </c>
      <c r="D13" s="315">
        <v>2.7</v>
      </c>
      <c r="E13" s="315">
        <v>7.4</v>
      </c>
      <c r="F13" s="315">
        <v>21</v>
      </c>
      <c r="G13" s="315">
        <v>44.6</v>
      </c>
      <c r="H13" s="295">
        <v>76.3</v>
      </c>
    </row>
    <row r="14" spans="2:8" ht="14" thickBot="1">
      <c r="B14" s="132">
        <v>2016</v>
      </c>
      <c r="C14" s="325">
        <v>3</v>
      </c>
      <c r="D14" s="325">
        <v>1.5</v>
      </c>
      <c r="E14" s="325">
        <v>6.5</v>
      </c>
      <c r="F14" s="325">
        <v>16.600000000000001</v>
      </c>
      <c r="G14" s="325">
        <v>41.6</v>
      </c>
      <c r="H14" s="296">
        <v>75.5</v>
      </c>
    </row>
    <row r="16" spans="2:8">
      <c r="B16" s="4" t="s">
        <v>164</v>
      </c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7"/>
  <sheetViews>
    <sheetView workbookViewId="0">
      <selection activeCell="B3" sqref="B3:F7"/>
    </sheetView>
  </sheetViews>
  <sheetFormatPr baseColWidth="10" defaultColWidth="8.83203125" defaultRowHeight="13" x14ac:dyDescent="0"/>
  <cols>
    <col min="1" max="1" width="0.83203125" style="4" customWidth="1"/>
    <col min="2" max="2" width="18.1640625" style="4" customWidth="1"/>
    <col min="3" max="6" width="13" style="4" customWidth="1"/>
    <col min="7" max="7" width="12.6640625" style="4" bestFit="1" customWidth="1"/>
    <col min="8" max="8" width="30.1640625" style="4" customWidth="1"/>
    <col min="9" max="12" width="14.5" style="4" customWidth="1"/>
    <col min="13" max="16384" width="8.83203125" style="4"/>
  </cols>
  <sheetData>
    <row r="1" spans="2:12" ht="15">
      <c r="B1" s="7" t="s">
        <v>347</v>
      </c>
      <c r="H1" s="7" t="s">
        <v>348</v>
      </c>
    </row>
    <row r="2" spans="2:12" ht="14" thickBot="1"/>
    <row r="3" spans="2:12" s="305" customFormat="1" ht="39">
      <c r="B3" s="329"/>
      <c r="C3" s="176" t="s">
        <v>217</v>
      </c>
      <c r="D3" s="176" t="s">
        <v>218</v>
      </c>
      <c r="E3" s="176" t="s">
        <v>267</v>
      </c>
      <c r="F3" s="326" t="s">
        <v>268</v>
      </c>
      <c r="H3" s="329"/>
      <c r="I3" s="176" t="s">
        <v>217</v>
      </c>
      <c r="J3" s="176" t="s">
        <v>218</v>
      </c>
      <c r="K3" s="176" t="s">
        <v>267</v>
      </c>
      <c r="L3" s="326" t="s">
        <v>268</v>
      </c>
    </row>
    <row r="4" spans="2:12">
      <c r="B4" s="238" t="s">
        <v>269</v>
      </c>
      <c r="C4" s="158">
        <v>3</v>
      </c>
      <c r="D4" s="158">
        <v>8.5</v>
      </c>
      <c r="E4" s="158">
        <v>11.2</v>
      </c>
      <c r="F4" s="268">
        <v>35.4</v>
      </c>
      <c r="H4" s="327" t="s">
        <v>273</v>
      </c>
      <c r="I4" s="158">
        <v>51.1</v>
      </c>
      <c r="J4" s="158">
        <v>40.1</v>
      </c>
      <c r="K4" s="158">
        <v>33.200000000000003</v>
      </c>
      <c r="L4" s="268">
        <v>28.3</v>
      </c>
    </row>
    <row r="5" spans="2:12">
      <c r="B5" s="238" t="s">
        <v>270</v>
      </c>
      <c r="C5" s="158">
        <v>4.8</v>
      </c>
      <c r="D5" s="158">
        <v>14.5</v>
      </c>
      <c r="E5" s="158">
        <v>12.5</v>
      </c>
      <c r="F5" s="268">
        <v>31.700000000000003</v>
      </c>
      <c r="H5" s="327" t="s">
        <v>274</v>
      </c>
      <c r="I5" s="158">
        <v>41.4</v>
      </c>
      <c r="J5" s="158">
        <v>47.5</v>
      </c>
      <c r="K5" s="158">
        <v>42.2</v>
      </c>
      <c r="L5" s="268">
        <v>51.5</v>
      </c>
    </row>
    <row r="6" spans="2:12">
      <c r="B6" s="238" t="s">
        <v>271</v>
      </c>
      <c r="C6" s="158">
        <v>18.600000000000001</v>
      </c>
      <c r="D6" s="158">
        <v>41.5</v>
      </c>
      <c r="E6" s="158">
        <v>30.5</v>
      </c>
      <c r="F6" s="268">
        <v>26.1</v>
      </c>
      <c r="H6" s="327" t="s">
        <v>275</v>
      </c>
      <c r="I6" s="158">
        <v>4.9000000000000004</v>
      </c>
      <c r="J6" s="158">
        <v>8.1999999999999993</v>
      </c>
      <c r="K6" s="158">
        <v>10.7</v>
      </c>
      <c r="L6" s="268">
        <v>12.5</v>
      </c>
    </row>
    <row r="7" spans="2:12" ht="14" thickBot="1">
      <c r="B7" s="174" t="s">
        <v>272</v>
      </c>
      <c r="C7" s="161">
        <v>73.5</v>
      </c>
      <c r="D7" s="161">
        <v>35.6</v>
      </c>
      <c r="E7" s="161">
        <v>45.7</v>
      </c>
      <c r="F7" s="269">
        <v>6.6000000000000005</v>
      </c>
      <c r="H7" s="328" t="s">
        <v>276</v>
      </c>
      <c r="I7" s="161">
        <v>2.6</v>
      </c>
      <c r="J7" s="161">
        <v>4.0999999999999996</v>
      </c>
      <c r="K7" s="161">
        <v>13.6</v>
      </c>
      <c r="L7" s="269">
        <v>7.5</v>
      </c>
    </row>
    <row r="57" ht="13.5" customHeight="1"/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"/>
  <sheetViews>
    <sheetView workbookViewId="0">
      <selection activeCell="B4" sqref="B4"/>
    </sheetView>
  </sheetViews>
  <sheetFormatPr baseColWidth="10" defaultColWidth="8.83203125" defaultRowHeight="13" x14ac:dyDescent="0"/>
  <cols>
    <col min="1" max="1" width="0.83203125" style="1" customWidth="1"/>
    <col min="2" max="2" width="21.1640625" style="1" customWidth="1"/>
    <col min="3" max="5" width="14.5" style="1" customWidth="1"/>
    <col min="6" max="6" width="17.5" style="1" customWidth="1"/>
    <col min="7" max="7" width="23.5" style="1" customWidth="1"/>
    <col min="8" max="16384" width="8.83203125" style="1"/>
  </cols>
  <sheetData>
    <row r="1" spans="2:7" ht="15">
      <c r="B1" s="6" t="s">
        <v>231</v>
      </c>
    </row>
    <row r="2" spans="2:7" ht="14" thickBot="1"/>
    <row r="3" spans="2:7">
      <c r="B3" s="63" t="s">
        <v>289</v>
      </c>
      <c r="C3" s="64" t="s">
        <v>25</v>
      </c>
      <c r="D3" s="65" t="s">
        <v>26</v>
      </c>
      <c r="E3" s="64" t="s">
        <v>27</v>
      </c>
      <c r="F3" s="64" t="s">
        <v>28</v>
      </c>
      <c r="G3" s="66" t="s">
        <v>29</v>
      </c>
    </row>
    <row r="4" spans="2:7">
      <c r="B4" s="67" t="s">
        <v>30</v>
      </c>
      <c r="C4" s="68">
        <v>22</v>
      </c>
      <c r="D4" s="68">
        <v>17</v>
      </c>
      <c r="E4" s="68">
        <v>13</v>
      </c>
      <c r="F4" s="68">
        <v>12</v>
      </c>
      <c r="G4" s="69">
        <v>9</v>
      </c>
    </row>
    <row r="5" spans="2:7">
      <c r="B5" s="67" t="s">
        <v>31</v>
      </c>
      <c r="C5" s="68">
        <v>23</v>
      </c>
      <c r="D5" s="68">
        <v>16</v>
      </c>
      <c r="E5" s="68">
        <v>13</v>
      </c>
      <c r="F5" s="68">
        <v>11</v>
      </c>
      <c r="G5" s="69">
        <v>10</v>
      </c>
    </row>
    <row r="6" spans="2:7">
      <c r="B6" s="67" t="s">
        <v>32</v>
      </c>
      <c r="C6" s="68">
        <v>22</v>
      </c>
      <c r="D6" s="68">
        <v>16</v>
      </c>
      <c r="E6" s="68">
        <v>13</v>
      </c>
      <c r="F6" s="68">
        <v>12</v>
      </c>
      <c r="G6" s="69">
        <v>10</v>
      </c>
    </row>
    <row r="7" spans="2:7">
      <c r="B7" s="67" t="s">
        <v>33</v>
      </c>
      <c r="C7" s="68">
        <v>23</v>
      </c>
      <c r="D7" s="68">
        <v>16</v>
      </c>
      <c r="E7" s="68">
        <v>14</v>
      </c>
      <c r="F7" s="68">
        <v>12</v>
      </c>
      <c r="G7" s="69">
        <v>9</v>
      </c>
    </row>
    <row r="8" spans="2:7">
      <c r="B8" s="67" t="s">
        <v>34</v>
      </c>
      <c r="C8" s="68">
        <v>23</v>
      </c>
      <c r="D8" s="68">
        <v>16</v>
      </c>
      <c r="E8" s="68">
        <v>14</v>
      </c>
      <c r="F8" s="68">
        <v>12</v>
      </c>
      <c r="G8" s="69">
        <v>9</v>
      </c>
    </row>
    <row r="9" spans="2:7">
      <c r="B9" s="67" t="s">
        <v>35</v>
      </c>
      <c r="C9" s="68">
        <v>25</v>
      </c>
      <c r="D9" s="68">
        <v>15</v>
      </c>
      <c r="E9" s="68">
        <v>13</v>
      </c>
      <c r="F9" s="68">
        <v>13</v>
      </c>
      <c r="G9" s="69">
        <v>9</v>
      </c>
    </row>
    <row r="10" spans="2:7">
      <c r="B10" s="67" t="s">
        <v>36</v>
      </c>
      <c r="C10" s="68">
        <v>24</v>
      </c>
      <c r="D10" s="68">
        <v>17</v>
      </c>
      <c r="E10" s="68">
        <v>14</v>
      </c>
      <c r="F10" s="68">
        <v>12</v>
      </c>
      <c r="G10" s="69">
        <v>10</v>
      </c>
    </row>
    <row r="11" spans="2:7">
      <c r="B11" s="67" t="s">
        <v>37</v>
      </c>
      <c r="C11" s="68">
        <v>23</v>
      </c>
      <c r="D11" s="68">
        <v>16</v>
      </c>
      <c r="E11" s="68">
        <v>15</v>
      </c>
      <c r="F11" s="68">
        <v>14</v>
      </c>
      <c r="G11" s="69">
        <v>11</v>
      </c>
    </row>
    <row r="12" spans="2:7">
      <c r="B12" s="67" t="s">
        <v>38</v>
      </c>
      <c r="C12" s="68">
        <v>23</v>
      </c>
      <c r="D12" s="68">
        <v>18</v>
      </c>
      <c r="E12" s="68">
        <v>16</v>
      </c>
      <c r="F12" s="68">
        <v>14</v>
      </c>
      <c r="G12" s="69">
        <v>10</v>
      </c>
    </row>
    <row r="13" spans="2:7">
      <c r="B13" s="67" t="s">
        <v>39</v>
      </c>
      <c r="C13" s="68">
        <v>24</v>
      </c>
      <c r="D13" s="68">
        <v>17</v>
      </c>
      <c r="E13" s="68">
        <v>15</v>
      </c>
      <c r="F13" s="68">
        <v>14</v>
      </c>
      <c r="G13" s="69">
        <v>9</v>
      </c>
    </row>
    <row r="14" spans="2:7">
      <c r="B14" s="67" t="s">
        <v>40</v>
      </c>
      <c r="C14" s="68">
        <v>25</v>
      </c>
      <c r="D14" s="68">
        <v>18</v>
      </c>
      <c r="E14" s="68">
        <v>16</v>
      </c>
      <c r="F14" s="68">
        <v>15</v>
      </c>
      <c r="G14" s="69">
        <v>10</v>
      </c>
    </row>
    <row r="15" spans="2:7">
      <c r="B15" s="67" t="s">
        <v>41</v>
      </c>
      <c r="C15" s="68">
        <v>26</v>
      </c>
      <c r="D15" s="68">
        <v>19</v>
      </c>
      <c r="E15" s="68">
        <v>16</v>
      </c>
      <c r="F15" s="68">
        <v>15</v>
      </c>
      <c r="G15" s="69">
        <v>10</v>
      </c>
    </row>
    <row r="16" spans="2:7">
      <c r="B16" s="67" t="s">
        <v>42</v>
      </c>
      <c r="C16" s="68">
        <v>27</v>
      </c>
      <c r="D16" s="68">
        <v>18</v>
      </c>
      <c r="E16" s="68">
        <v>16</v>
      </c>
      <c r="F16" s="68">
        <v>14</v>
      </c>
      <c r="G16" s="69">
        <v>9</v>
      </c>
    </row>
    <row r="17" spans="2:7" ht="14" thickBot="1">
      <c r="B17" s="70" t="s">
        <v>43</v>
      </c>
      <c r="C17" s="71">
        <v>28</v>
      </c>
      <c r="D17" s="71">
        <v>19</v>
      </c>
      <c r="E17" s="71">
        <v>16</v>
      </c>
      <c r="F17" s="71">
        <v>14</v>
      </c>
      <c r="G17" s="72">
        <v>10</v>
      </c>
    </row>
    <row r="19" spans="2:7">
      <c r="B19" s="32"/>
    </row>
  </sheetData>
  <hyperlinks>
    <hyperlink ref="B12" r:id="rId1" display="Source: Core Energy Group, Reserve and Resource Databook Public (2013)"/>
  </hyperlinks>
  <pageMargins left="0.7" right="0.7" top="0.75" bottom="0.75" header="0.3" footer="0.3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78"/>
  <sheetViews>
    <sheetView workbookViewId="0">
      <selection activeCell="F17" sqref="F17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4" width="19.6640625" style="4" customWidth="1"/>
    <col min="5" max="5" width="9.83203125" style="4" bestFit="1" customWidth="1"/>
    <col min="6" max="6" width="16.1640625" style="4" customWidth="1"/>
    <col min="7" max="7" width="12.6640625" style="4" bestFit="1" customWidth="1"/>
    <col min="8" max="8" width="10.5" style="4" customWidth="1"/>
    <col min="9" max="16384" width="8.83203125" style="4"/>
  </cols>
  <sheetData>
    <row r="1" spans="2:3" ht="15">
      <c r="B1" s="7" t="s">
        <v>166</v>
      </c>
    </row>
    <row r="2" spans="2:3" ht="14" thickBot="1"/>
    <row r="3" spans="2:3">
      <c r="B3" s="126"/>
      <c r="C3" s="202" t="s">
        <v>178</v>
      </c>
    </row>
    <row r="4" spans="2:3">
      <c r="B4" s="330">
        <v>1</v>
      </c>
      <c r="C4" s="204">
        <v>0.49657380714838228</v>
      </c>
    </row>
    <row r="5" spans="2:3">
      <c r="B5" s="330">
        <v>2</v>
      </c>
      <c r="C5" s="204">
        <v>0.25050113639913058</v>
      </c>
    </row>
    <row r="6" spans="2:3">
      <c r="B6" s="331">
        <v>3</v>
      </c>
      <c r="C6" s="204">
        <v>0.11338681850502423</v>
      </c>
    </row>
    <row r="7" spans="2:3">
      <c r="B7" s="331">
        <v>4</v>
      </c>
      <c r="C7" s="204">
        <v>5.4639025618129472E-2</v>
      </c>
    </row>
    <row r="8" spans="2:3">
      <c r="B8" s="331">
        <v>5</v>
      </c>
      <c r="C8" s="204">
        <v>2.7748533337742968E-2</v>
      </c>
    </row>
    <row r="9" spans="2:3" ht="14" thickBot="1">
      <c r="B9" s="332" t="s">
        <v>165</v>
      </c>
      <c r="C9" s="205">
        <v>5.7150678991590466E-2</v>
      </c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9"/>
  <sheetViews>
    <sheetView workbookViewId="0">
      <selection activeCell="E8" sqref="E8"/>
    </sheetView>
  </sheetViews>
  <sheetFormatPr baseColWidth="10" defaultColWidth="8.83203125" defaultRowHeight="13" x14ac:dyDescent="0"/>
  <cols>
    <col min="1" max="1" width="0.83203125" style="4" customWidth="1"/>
    <col min="2" max="2" width="18.5" style="4" customWidth="1"/>
    <col min="3" max="4" width="19.1640625" style="4" customWidth="1"/>
    <col min="5" max="5" width="16.1640625" style="4" customWidth="1"/>
    <col min="6" max="6" width="12.6640625" style="4" bestFit="1" customWidth="1"/>
    <col min="7" max="7" width="10.5" style="4" customWidth="1"/>
    <col min="8" max="16384" width="8.83203125" style="4"/>
  </cols>
  <sheetData>
    <row r="1" spans="2:5" ht="15">
      <c r="B1" s="7" t="s">
        <v>349</v>
      </c>
    </row>
    <row r="2" spans="2:5" ht="15">
      <c r="B2" s="7"/>
    </row>
    <row r="3" spans="2:5" ht="14" thickBot="1">
      <c r="B3" s="181" t="s">
        <v>1</v>
      </c>
    </row>
    <row r="4" spans="2:5" s="336" customFormat="1" ht="26">
      <c r="B4" s="90" t="s">
        <v>0</v>
      </c>
      <c r="C4" s="146" t="s">
        <v>167</v>
      </c>
      <c r="D4" s="180" t="s">
        <v>168</v>
      </c>
    </row>
    <row r="5" spans="2:5">
      <c r="B5" s="129" t="s">
        <v>350</v>
      </c>
      <c r="C5" s="211">
        <v>0</v>
      </c>
      <c r="D5" s="334">
        <v>0.04</v>
      </c>
    </row>
    <row r="6" spans="2:5">
      <c r="B6" s="129" t="s">
        <v>351</v>
      </c>
      <c r="C6" s="211">
        <v>6.0263636363636361E-3</v>
      </c>
      <c r="D6" s="334">
        <v>3.3973636363636366E-2</v>
      </c>
    </row>
    <row r="7" spans="2:5" ht="14" thickBot="1">
      <c r="B7" s="206" t="s">
        <v>352</v>
      </c>
      <c r="C7" s="333">
        <v>8.9949090909090916E-3</v>
      </c>
      <c r="D7" s="335">
        <v>3.1005090909090909E-2</v>
      </c>
    </row>
    <row r="9" spans="2:5" ht="14" thickBot="1">
      <c r="B9" s="181" t="s">
        <v>3</v>
      </c>
    </row>
    <row r="10" spans="2:5" s="336" customFormat="1" ht="26">
      <c r="B10" s="90" t="s">
        <v>0</v>
      </c>
      <c r="C10" s="146" t="s">
        <v>167</v>
      </c>
      <c r="D10" s="180" t="s">
        <v>168</v>
      </c>
    </row>
    <row r="11" spans="2:5">
      <c r="B11" s="129" t="s">
        <v>350</v>
      </c>
      <c r="C11" s="211">
        <v>6.8750000000000007E-4</v>
      </c>
      <c r="D11" s="334">
        <v>3.93125E-2</v>
      </c>
    </row>
    <row r="12" spans="2:5" ht="14">
      <c r="B12" s="129" t="s">
        <v>351</v>
      </c>
      <c r="C12" s="211">
        <v>2.604166666666667E-3</v>
      </c>
      <c r="D12" s="334">
        <v>3.7395833333333336E-2</v>
      </c>
      <c r="E12"/>
    </row>
    <row r="13" spans="2:5" ht="15" thickBot="1">
      <c r="B13" s="206" t="s">
        <v>352</v>
      </c>
      <c r="C13" s="333">
        <v>8.8875000000000013E-3</v>
      </c>
      <c r="D13" s="335">
        <v>3.1112500000000001E-2</v>
      </c>
      <c r="E13"/>
    </row>
    <row r="14" spans="2:5" ht="14">
      <c r="C14"/>
      <c r="D14"/>
      <c r="E14"/>
    </row>
    <row r="15" spans="2:5" ht="15" thickBot="1">
      <c r="B15" s="181" t="s">
        <v>4</v>
      </c>
      <c r="E15"/>
    </row>
    <row r="16" spans="2:5" s="336" customFormat="1" ht="26">
      <c r="B16" s="90" t="s">
        <v>0</v>
      </c>
      <c r="C16" s="146" t="s">
        <v>167</v>
      </c>
      <c r="D16" s="180" t="s">
        <v>168</v>
      </c>
    </row>
    <row r="17" spans="2:4">
      <c r="B17" s="129" t="s">
        <v>350</v>
      </c>
      <c r="C17" s="211">
        <v>0</v>
      </c>
      <c r="D17" s="334">
        <v>0.04</v>
      </c>
    </row>
    <row r="18" spans="2:4">
      <c r="B18" s="129" t="s">
        <v>351</v>
      </c>
      <c r="C18" s="211">
        <v>3.352047551020408E-3</v>
      </c>
      <c r="D18" s="334">
        <v>3.6647952448979594E-2</v>
      </c>
    </row>
    <row r="19" spans="2:4" ht="14" thickBot="1">
      <c r="B19" s="206" t="s">
        <v>352</v>
      </c>
      <c r="C19" s="333">
        <v>6.7091836734693875E-3</v>
      </c>
      <c r="D19" s="335">
        <v>3.3290816326530616E-2</v>
      </c>
    </row>
    <row r="24" spans="2:4" ht="14">
      <c r="C24"/>
      <c r="D24"/>
    </row>
    <row r="25" spans="2:4" ht="14">
      <c r="C25"/>
      <c r="D25"/>
    </row>
    <row r="26" spans="2:4" ht="14">
      <c r="C26"/>
      <c r="D26"/>
    </row>
    <row r="31" spans="2:4" ht="14">
      <c r="C31"/>
      <c r="D31"/>
    </row>
    <row r="32" spans="2:4" ht="14">
      <c r="C32"/>
      <c r="D32"/>
    </row>
    <row r="33" spans="3:4" ht="14">
      <c r="C33"/>
      <c r="D33"/>
    </row>
    <row r="79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8"/>
  <sheetViews>
    <sheetView workbookViewId="0">
      <selection activeCell="G19" sqref="G19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4" width="19.6640625" style="4" customWidth="1"/>
    <col min="5" max="5" width="9.83203125" style="4" bestFit="1" customWidth="1"/>
    <col min="6" max="6" width="16.1640625" style="4" customWidth="1"/>
    <col min="7" max="7" width="12.6640625" style="4" bestFit="1" customWidth="1"/>
    <col min="8" max="8" width="10.5" style="4" customWidth="1"/>
    <col min="9" max="16384" width="8.83203125" style="4"/>
  </cols>
  <sheetData>
    <row r="1" spans="2:8" ht="15">
      <c r="B1" s="7" t="s">
        <v>177</v>
      </c>
    </row>
    <row r="2" spans="2:8" ht="14" thickBot="1"/>
    <row r="3" spans="2:8">
      <c r="B3" s="217"/>
      <c r="C3" s="218" t="s">
        <v>169</v>
      </c>
      <c r="D3" s="218" t="s">
        <v>170</v>
      </c>
      <c r="E3" s="218" t="s">
        <v>171</v>
      </c>
      <c r="F3" s="12" t="s">
        <v>172</v>
      </c>
      <c r="G3" s="12" t="s">
        <v>173</v>
      </c>
      <c r="H3" s="9" t="s">
        <v>43</v>
      </c>
    </row>
    <row r="4" spans="2:8">
      <c r="B4" s="220" t="s">
        <v>158</v>
      </c>
      <c r="C4" s="219">
        <v>91.856851942137695</v>
      </c>
      <c r="D4" s="219">
        <v>112.31559834407626</v>
      </c>
      <c r="E4" s="219">
        <v>93.811489272733638</v>
      </c>
      <c r="F4" s="27">
        <v>123.71296655176758</v>
      </c>
      <c r="G4" s="27">
        <v>117.1531445031205</v>
      </c>
      <c r="H4" s="212">
        <v>115.6</v>
      </c>
    </row>
    <row r="5" spans="2:8">
      <c r="B5" s="220" t="s">
        <v>159</v>
      </c>
      <c r="C5" s="219">
        <v>275.6481898991629</v>
      </c>
      <c r="D5" s="219">
        <v>341.13010738590219</v>
      </c>
      <c r="E5" s="219">
        <v>295.54570266668674</v>
      </c>
      <c r="F5" s="27">
        <v>264.54883504841649</v>
      </c>
      <c r="G5" s="27">
        <v>273.8327412385982</v>
      </c>
      <c r="H5" s="212">
        <v>317.89999999999998</v>
      </c>
    </row>
    <row r="6" spans="2:8">
      <c r="B6" s="220" t="s">
        <v>160</v>
      </c>
      <c r="C6" s="219">
        <v>524.47043110365973</v>
      </c>
      <c r="D6" s="219">
        <v>589.46674074486987</v>
      </c>
      <c r="E6" s="219">
        <v>638.95671393943735</v>
      </c>
      <c r="F6" s="27">
        <v>612.25076266666292</v>
      </c>
      <c r="G6" s="27">
        <v>584.03389342294759</v>
      </c>
      <c r="H6" s="212">
        <v>645.70000000000005</v>
      </c>
    </row>
    <row r="7" spans="2:8">
      <c r="B7" s="221" t="s">
        <v>161</v>
      </c>
      <c r="C7" s="28">
        <v>758.93006067138037</v>
      </c>
      <c r="D7" s="27">
        <v>919.06104739791533</v>
      </c>
      <c r="E7" s="27">
        <v>1051.6821107879503</v>
      </c>
      <c r="F7" s="27">
        <v>934.05430109327631</v>
      </c>
      <c r="G7" s="27">
        <v>962.59135861737877</v>
      </c>
      <c r="H7" s="212">
        <v>1161.9000000000001</v>
      </c>
    </row>
    <row r="8" spans="2:8">
      <c r="B8" s="221" t="s">
        <v>162</v>
      </c>
      <c r="C8" s="28">
        <v>975.15953775649632</v>
      </c>
      <c r="D8" s="27">
        <v>1044.3068839260725</v>
      </c>
      <c r="E8" s="27">
        <v>1187.149965333414</v>
      </c>
      <c r="F8" s="27">
        <v>1162.645042057442</v>
      </c>
      <c r="G8" s="27">
        <v>1262.910897743639</v>
      </c>
      <c r="H8" s="212">
        <v>1308.3</v>
      </c>
    </row>
    <row r="9" spans="2:8">
      <c r="B9" s="221" t="s">
        <v>174</v>
      </c>
      <c r="C9" s="28">
        <v>846.96218171978433</v>
      </c>
      <c r="D9" s="27">
        <v>942.2594159046489</v>
      </c>
      <c r="E9" s="27">
        <v>1083.1783869697706</v>
      </c>
      <c r="F9" s="27">
        <v>1078.3147499789018</v>
      </c>
      <c r="G9" s="27">
        <v>1253.2330292846857</v>
      </c>
      <c r="H9" s="212">
        <v>1329.4</v>
      </c>
    </row>
    <row r="10" spans="2:8" ht="14" thickBot="1">
      <c r="B10" s="213" t="s">
        <v>175</v>
      </c>
      <c r="C10" s="214">
        <v>694.68050939462523</v>
      </c>
      <c r="D10" s="215">
        <v>729.16401994935313</v>
      </c>
      <c r="E10" s="215">
        <v>868.12316787884697</v>
      </c>
      <c r="F10" s="215">
        <v>842.12572127669466</v>
      </c>
      <c r="G10" s="215">
        <v>866.83139702352378</v>
      </c>
      <c r="H10" s="216">
        <v>1036.4000000000001</v>
      </c>
    </row>
    <row r="12" spans="2:8">
      <c r="B12" s="4" t="s">
        <v>176</v>
      </c>
    </row>
    <row r="78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2"/>
  <sheetViews>
    <sheetView workbookViewId="0">
      <selection activeCell="F20" sqref="F20"/>
    </sheetView>
  </sheetViews>
  <sheetFormatPr baseColWidth="10" defaultRowHeight="14" x14ac:dyDescent="0"/>
  <cols>
    <col min="5" max="5" width="13" customWidth="1"/>
  </cols>
  <sheetData>
    <row r="2" spans="1:5" ht="15">
      <c r="A2" s="7" t="s">
        <v>3016</v>
      </c>
      <c r="B2" s="4"/>
    </row>
    <row r="3" spans="1:5" ht="15" thickBot="1">
      <c r="A3" s="4"/>
      <c r="B3" s="4"/>
    </row>
    <row r="4" spans="1:5">
      <c r="A4" s="329"/>
      <c r="B4" s="176" t="s">
        <v>76</v>
      </c>
      <c r="C4" s="176" t="s">
        <v>7</v>
      </c>
      <c r="D4" s="176" t="s">
        <v>3014</v>
      </c>
      <c r="E4" s="326" t="s">
        <v>3015</v>
      </c>
    </row>
    <row r="5" spans="1:5">
      <c r="A5" s="379">
        <v>1981</v>
      </c>
      <c r="B5" s="382">
        <v>36.151603498542201</v>
      </c>
      <c r="C5" s="382">
        <v>35.510204081632601</v>
      </c>
      <c r="D5" s="382">
        <v>36.034985422740498</v>
      </c>
      <c r="E5" s="383">
        <v>34.810495626822103</v>
      </c>
    </row>
    <row r="6" spans="1:5">
      <c r="A6" s="379">
        <v>1986</v>
      </c>
      <c r="B6" s="382">
        <v>36.705539358600497</v>
      </c>
      <c r="C6" s="382">
        <v>35.830903790087397</v>
      </c>
      <c r="D6" s="382">
        <v>35.830903790087397</v>
      </c>
      <c r="E6" s="383">
        <v>37.930029154518898</v>
      </c>
    </row>
    <row r="7" spans="1:5">
      <c r="A7" s="379">
        <v>1991</v>
      </c>
      <c r="B7" s="382">
        <v>36.005830903789999</v>
      </c>
      <c r="C7" s="382">
        <v>34.606413994169102</v>
      </c>
      <c r="D7" s="382">
        <v>34.810495626822103</v>
      </c>
      <c r="E7" s="383">
        <v>37.521865889212798</v>
      </c>
    </row>
    <row r="8" spans="1:5">
      <c r="A8" s="379">
        <v>1996</v>
      </c>
      <c r="B8" s="382">
        <v>37.317784256559698</v>
      </c>
      <c r="C8" s="382">
        <v>35.481049562682202</v>
      </c>
      <c r="D8" s="382">
        <v>35.860058309037903</v>
      </c>
      <c r="E8" s="383">
        <v>39.562682215743401</v>
      </c>
    </row>
    <row r="9" spans="1:5">
      <c r="A9" s="379">
        <v>2001</v>
      </c>
      <c r="B9" s="382">
        <v>37.317784256559698</v>
      </c>
      <c r="C9" s="382">
        <v>35.1020408163265</v>
      </c>
      <c r="D9" s="382">
        <v>35.918367346938702</v>
      </c>
      <c r="E9" s="383">
        <v>40.524781341107797</v>
      </c>
    </row>
    <row r="10" spans="1:5">
      <c r="A10" s="380">
        <v>2006</v>
      </c>
      <c r="B10" s="158">
        <v>36.034985422740498</v>
      </c>
      <c r="C10" s="158">
        <v>34.4606413994169</v>
      </c>
      <c r="D10" s="158">
        <v>35.014577259475203</v>
      </c>
      <c r="E10" s="268">
        <v>38.134110787171998</v>
      </c>
    </row>
    <row r="11" spans="1:5">
      <c r="A11" s="380">
        <v>2011</v>
      </c>
      <c r="B11" s="158">
        <v>34.023323615160301</v>
      </c>
      <c r="C11" s="158">
        <v>32.099125364431401</v>
      </c>
      <c r="D11" s="158">
        <v>33.236151603498499</v>
      </c>
      <c r="E11" s="268">
        <v>36.3848396501457</v>
      </c>
    </row>
    <row r="12" spans="1:5" ht="15" thickBot="1">
      <c r="A12" s="381">
        <v>2016</v>
      </c>
      <c r="B12" s="161">
        <v>32.623906705539298</v>
      </c>
      <c r="C12" s="161">
        <v>30.291545189504301</v>
      </c>
      <c r="D12" s="161">
        <v>32.157434402332299</v>
      </c>
      <c r="E12" s="269">
        <v>34.8979591836734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77"/>
  <sheetViews>
    <sheetView workbookViewId="0">
      <selection activeCell="S18" sqref="S18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3" width="19.6640625" style="4" customWidth="1"/>
    <col min="4" max="16384" width="8.83203125" style="4"/>
  </cols>
  <sheetData>
    <row r="1" spans="2:3" ht="15">
      <c r="B1" s="7" t="s">
        <v>185</v>
      </c>
    </row>
    <row r="2" spans="2:3" ht="14" thickBot="1"/>
    <row r="3" spans="2:3">
      <c r="B3" s="217"/>
      <c r="C3" s="222" t="s">
        <v>178</v>
      </c>
    </row>
    <row r="4" spans="2:3">
      <c r="B4" s="220" t="s">
        <v>179</v>
      </c>
      <c r="C4" s="223">
        <v>6.4489999999999998</v>
      </c>
    </row>
    <row r="5" spans="2:3">
      <c r="B5" s="220" t="s">
        <v>180</v>
      </c>
      <c r="C5" s="223">
        <v>9.1189999999999998</v>
      </c>
    </row>
    <row r="6" spans="2:3">
      <c r="B6" s="220" t="s">
        <v>181</v>
      </c>
      <c r="C6" s="223">
        <v>9.5609999999999999</v>
      </c>
    </row>
    <row r="7" spans="2:3">
      <c r="B7" s="221" t="s">
        <v>182</v>
      </c>
      <c r="C7" s="212">
        <v>10.343</v>
      </c>
    </row>
    <row r="8" spans="2:3">
      <c r="B8" s="221" t="s">
        <v>183</v>
      </c>
      <c r="C8" s="212">
        <v>12.593999999999999</v>
      </c>
    </row>
    <row r="9" spans="2:3" ht="14" thickBot="1">
      <c r="B9" s="224" t="s">
        <v>184</v>
      </c>
      <c r="C9" s="216">
        <v>13.638</v>
      </c>
    </row>
    <row r="11" spans="2:3">
      <c r="B11" s="79"/>
    </row>
    <row r="77" ht="13.5" customHeight="1"/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R16" sqref="R16"/>
    </sheetView>
  </sheetViews>
  <sheetFormatPr baseColWidth="10" defaultColWidth="8.83203125" defaultRowHeight="14" x14ac:dyDescent="0"/>
  <cols>
    <col min="2" max="2" width="22" customWidth="1"/>
  </cols>
  <sheetData>
    <row r="1" spans="1:8">
      <c r="A1" s="337" t="s">
        <v>353</v>
      </c>
    </row>
    <row r="3" spans="1:8" ht="15" thickBot="1">
      <c r="B3" s="4"/>
      <c r="C3" s="4"/>
      <c r="D3" s="4"/>
      <c r="E3" s="4"/>
      <c r="F3" s="4"/>
      <c r="G3" s="4"/>
      <c r="H3" s="4"/>
    </row>
    <row r="4" spans="1:8">
      <c r="B4" s="217"/>
      <c r="C4" s="338" t="s">
        <v>186</v>
      </c>
      <c r="D4" s="338" t="s">
        <v>60</v>
      </c>
      <c r="E4" s="338" t="s">
        <v>61</v>
      </c>
      <c r="F4" s="338" t="s">
        <v>62</v>
      </c>
      <c r="G4" s="339" t="s">
        <v>63</v>
      </c>
      <c r="H4" s="4"/>
    </row>
    <row r="5" spans="1:8">
      <c r="B5" s="340" t="s">
        <v>354</v>
      </c>
      <c r="C5" s="342">
        <v>26.426426426426431</v>
      </c>
      <c r="D5" s="342">
        <v>28.194726166328621</v>
      </c>
      <c r="E5" s="342">
        <v>26.253687315634224</v>
      </c>
      <c r="F5" s="342">
        <v>30.269058295964129</v>
      </c>
      <c r="G5" s="343">
        <v>35.926928281461443</v>
      </c>
      <c r="H5" s="4"/>
    </row>
    <row r="6" spans="1:8" ht="15" thickBot="1">
      <c r="B6" s="341" t="s">
        <v>355</v>
      </c>
      <c r="C6" s="344">
        <v>8.1</v>
      </c>
      <c r="D6" s="344">
        <v>14.6</v>
      </c>
      <c r="E6" s="344">
        <v>29</v>
      </c>
      <c r="F6" s="344">
        <v>40.299999999999997</v>
      </c>
      <c r="G6" s="345">
        <v>51.6</v>
      </c>
      <c r="H6" s="4"/>
    </row>
    <row r="7" spans="1:8">
      <c r="B7" s="4"/>
      <c r="C7" s="4"/>
      <c r="D7" s="4"/>
      <c r="E7" s="4"/>
      <c r="F7" s="4"/>
      <c r="G7" s="4"/>
      <c r="H7" s="4"/>
    </row>
    <row r="18" spans="9:13">
      <c r="I18" s="275"/>
      <c r="J18" s="275"/>
      <c r="K18" s="275"/>
      <c r="L18" s="275"/>
      <c r="M18" s="275"/>
    </row>
    <row r="19" spans="9:13">
      <c r="I19" s="275"/>
      <c r="J19" s="275"/>
      <c r="K19" s="275"/>
      <c r="L19" s="275"/>
      <c r="M19" s="275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77"/>
  <sheetViews>
    <sheetView workbookViewId="0">
      <selection activeCell="H17" sqref="H17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7" width="8.1640625" style="4" customWidth="1"/>
    <col min="8" max="16384" width="8.83203125" style="4"/>
  </cols>
  <sheetData>
    <row r="1" spans="2:7" ht="15">
      <c r="B1" s="7" t="s">
        <v>187</v>
      </c>
    </row>
    <row r="2" spans="2:7" ht="14" thickBot="1"/>
    <row r="3" spans="2:7">
      <c r="B3" s="225"/>
      <c r="C3" s="218" t="s">
        <v>186</v>
      </c>
      <c r="D3" s="12" t="s">
        <v>60</v>
      </c>
      <c r="E3" s="12" t="s">
        <v>61</v>
      </c>
      <c r="F3" s="12" t="s">
        <v>62</v>
      </c>
      <c r="G3" s="9" t="s">
        <v>63</v>
      </c>
    </row>
    <row r="4" spans="2:7">
      <c r="B4" s="226">
        <v>37288</v>
      </c>
      <c r="C4" s="219">
        <v>55.9</v>
      </c>
      <c r="D4" s="25">
        <v>59.8</v>
      </c>
      <c r="E4" s="25">
        <v>86.4</v>
      </c>
      <c r="F4" s="25">
        <v>121.7</v>
      </c>
      <c r="G4" s="163">
        <v>109.9</v>
      </c>
    </row>
    <row r="5" spans="2:7">
      <c r="B5" s="226">
        <v>38749</v>
      </c>
      <c r="C5" s="219">
        <v>37.1</v>
      </c>
      <c r="D5" s="25">
        <v>57.8</v>
      </c>
      <c r="E5" s="25">
        <v>95.4</v>
      </c>
      <c r="F5" s="25">
        <v>165.1</v>
      </c>
      <c r="G5" s="163">
        <v>160.1</v>
      </c>
    </row>
    <row r="6" spans="2:7">
      <c r="B6" s="226">
        <v>40210</v>
      </c>
      <c r="C6" s="219">
        <v>53.1</v>
      </c>
      <c r="D6" s="25">
        <v>51.6</v>
      </c>
      <c r="E6" s="25">
        <v>109.5</v>
      </c>
      <c r="F6" s="25">
        <v>156.9</v>
      </c>
      <c r="G6" s="163">
        <v>193.3</v>
      </c>
    </row>
    <row r="7" spans="2:7" ht="14" thickBot="1">
      <c r="B7" s="224">
        <v>41671</v>
      </c>
      <c r="C7" s="214">
        <v>46.1</v>
      </c>
      <c r="D7" s="203">
        <v>54.7</v>
      </c>
      <c r="E7" s="203">
        <v>103.7</v>
      </c>
      <c r="F7" s="203">
        <v>202.7</v>
      </c>
      <c r="G7" s="159">
        <v>192.2</v>
      </c>
    </row>
    <row r="9" spans="2:7">
      <c r="B9" s="79"/>
    </row>
    <row r="77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76"/>
  <sheetViews>
    <sheetView workbookViewId="0">
      <selection activeCell="U28" sqref="U28"/>
    </sheetView>
  </sheetViews>
  <sheetFormatPr baseColWidth="10" defaultColWidth="8.83203125" defaultRowHeight="13" x14ac:dyDescent="0"/>
  <cols>
    <col min="1" max="1" width="0.83203125" style="4" customWidth="1"/>
    <col min="2" max="2" width="41.5" style="4" customWidth="1"/>
    <col min="3" max="3" width="19.6640625" style="4" customWidth="1"/>
    <col min="4" max="16384" width="8.83203125" style="4"/>
  </cols>
  <sheetData>
    <row r="1" spans="2:4" ht="15">
      <c r="B1" s="7" t="s">
        <v>285</v>
      </c>
    </row>
    <row r="2" spans="2:4" ht="14" thickBot="1"/>
    <row r="3" spans="2:4">
      <c r="B3" s="227" t="s">
        <v>0</v>
      </c>
      <c r="C3" s="228" t="s">
        <v>188</v>
      </c>
      <c r="D3" s="66" t="s">
        <v>189</v>
      </c>
    </row>
    <row r="4" spans="2:4" s="347" customFormat="1">
      <c r="B4" s="346" t="s">
        <v>190</v>
      </c>
      <c r="C4" s="350">
        <v>42.3</v>
      </c>
      <c r="D4" s="351">
        <v>40.700000000000003</v>
      </c>
    </row>
    <row r="5" spans="2:4" s="347" customFormat="1">
      <c r="B5" s="346" t="s">
        <v>191</v>
      </c>
      <c r="C5" s="350">
        <v>24.2</v>
      </c>
      <c r="D5" s="351">
        <v>39.4</v>
      </c>
    </row>
    <row r="6" spans="2:4" s="347" customFormat="1">
      <c r="B6" s="346" t="s">
        <v>192</v>
      </c>
      <c r="C6" s="350">
        <v>15.5</v>
      </c>
      <c r="D6" s="351">
        <v>37.5</v>
      </c>
    </row>
    <row r="7" spans="2:4" s="347" customFormat="1">
      <c r="B7" s="348" t="s">
        <v>193</v>
      </c>
      <c r="C7" s="350">
        <v>24.2</v>
      </c>
      <c r="D7" s="351">
        <v>27.5</v>
      </c>
    </row>
    <row r="8" spans="2:4" s="347" customFormat="1" ht="14" thickBot="1">
      <c r="B8" s="349" t="s">
        <v>194</v>
      </c>
      <c r="C8" s="352">
        <v>12.1</v>
      </c>
      <c r="D8" s="353">
        <v>34.6</v>
      </c>
    </row>
    <row r="76" ht="13.5" customHeight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1"/>
  <sheetViews>
    <sheetView workbookViewId="0">
      <selection activeCell="I16" sqref="I16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10" width="12.83203125" style="4" customWidth="1"/>
    <col min="11" max="16384" width="8.83203125" style="4"/>
  </cols>
  <sheetData>
    <row r="1" spans="2:10" ht="15">
      <c r="B1" s="7" t="s">
        <v>215</v>
      </c>
    </row>
    <row r="2" spans="2:10" ht="14" thickBot="1"/>
    <row r="3" spans="2:10" ht="66" customHeight="1">
      <c r="B3" s="237"/>
      <c r="C3" s="239" t="s">
        <v>207</v>
      </c>
      <c r="D3" s="239" t="s">
        <v>208</v>
      </c>
      <c r="E3" s="239" t="s">
        <v>209</v>
      </c>
      <c r="F3" s="239" t="s">
        <v>210</v>
      </c>
      <c r="G3" s="239" t="s">
        <v>211</v>
      </c>
      <c r="H3" s="239" t="s">
        <v>212</v>
      </c>
      <c r="I3" s="239" t="s">
        <v>213</v>
      </c>
      <c r="J3" s="240" t="s">
        <v>214</v>
      </c>
    </row>
    <row r="4" spans="2:10">
      <c r="B4" s="238" t="s">
        <v>1</v>
      </c>
      <c r="C4" s="157">
        <v>89</v>
      </c>
      <c r="D4" s="157">
        <v>60</v>
      </c>
      <c r="E4" s="236">
        <v>46</v>
      </c>
      <c r="F4" s="236">
        <v>43</v>
      </c>
      <c r="G4" s="236">
        <v>34</v>
      </c>
      <c r="H4" s="236">
        <v>29</v>
      </c>
      <c r="I4" s="236">
        <v>26</v>
      </c>
      <c r="J4" s="191">
        <v>17</v>
      </c>
    </row>
    <row r="5" spans="2:10">
      <c r="B5" s="129" t="s">
        <v>3</v>
      </c>
      <c r="C5" s="157">
        <v>86</v>
      </c>
      <c r="D5" s="157">
        <v>56</v>
      </c>
      <c r="E5" s="236">
        <v>37</v>
      </c>
      <c r="F5" s="236">
        <v>48</v>
      </c>
      <c r="G5" s="236">
        <v>35</v>
      </c>
      <c r="H5" s="236">
        <v>27</v>
      </c>
      <c r="I5" s="236">
        <v>28</v>
      </c>
      <c r="J5" s="191">
        <v>15</v>
      </c>
    </row>
    <row r="6" spans="2:10" ht="14" thickBot="1">
      <c r="B6" s="132" t="s">
        <v>356</v>
      </c>
      <c r="C6" s="160">
        <v>85</v>
      </c>
      <c r="D6" s="160">
        <v>59</v>
      </c>
      <c r="E6" s="192">
        <v>35</v>
      </c>
      <c r="F6" s="192">
        <v>45</v>
      </c>
      <c r="G6" s="192">
        <v>29</v>
      </c>
      <c r="H6" s="192">
        <v>28</v>
      </c>
      <c r="I6" s="192">
        <v>25</v>
      </c>
      <c r="J6" s="193">
        <v>17</v>
      </c>
    </row>
    <row r="8" spans="2:10">
      <c r="B8" s="32"/>
    </row>
    <row r="71" ht="13.5" customHeight="1"/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1"/>
  <sheetViews>
    <sheetView workbookViewId="0">
      <selection activeCell="D12" sqref="D12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6" width="13.5" style="4" customWidth="1"/>
    <col min="7" max="16384" width="8.83203125" style="4"/>
  </cols>
  <sheetData>
    <row r="1" spans="2:6" ht="15">
      <c r="B1" s="7" t="s">
        <v>254</v>
      </c>
    </row>
    <row r="2" spans="2:6" ht="14" thickBot="1"/>
    <row r="3" spans="2:6" s="305" customFormat="1" ht="45.75" customHeight="1">
      <c r="B3" s="52" t="s">
        <v>216</v>
      </c>
      <c r="C3" s="179" t="s">
        <v>217</v>
      </c>
      <c r="D3" s="179" t="s">
        <v>218</v>
      </c>
      <c r="E3" s="179" t="s">
        <v>219</v>
      </c>
      <c r="F3" s="180" t="s">
        <v>220</v>
      </c>
    </row>
    <row r="4" spans="2:6">
      <c r="B4" s="10" t="s">
        <v>221</v>
      </c>
      <c r="C4" s="15">
        <v>1.6</v>
      </c>
      <c r="D4" s="15">
        <v>2.6</v>
      </c>
      <c r="E4" s="15">
        <v>7.4</v>
      </c>
      <c r="F4" s="74">
        <v>6.5</v>
      </c>
    </row>
    <row r="5" spans="2:6">
      <c r="B5" s="10" t="s">
        <v>222</v>
      </c>
      <c r="C5" s="15">
        <v>7.3</v>
      </c>
      <c r="D5" s="15">
        <v>17.2</v>
      </c>
      <c r="E5" s="15">
        <v>30.1</v>
      </c>
      <c r="F5" s="74">
        <v>34.700000000000003</v>
      </c>
    </row>
    <row r="6" spans="2:6">
      <c r="B6" s="10" t="s">
        <v>223</v>
      </c>
      <c r="C6" s="15">
        <v>24.9</v>
      </c>
      <c r="D6" s="15">
        <v>35.1</v>
      </c>
      <c r="E6" s="15">
        <v>38.5</v>
      </c>
      <c r="F6" s="74">
        <v>35.9</v>
      </c>
    </row>
    <row r="7" spans="2:6">
      <c r="B7" s="229" t="s">
        <v>224</v>
      </c>
      <c r="C7" s="29">
        <v>45.1</v>
      </c>
      <c r="D7" s="25">
        <v>31.6</v>
      </c>
      <c r="E7" s="25">
        <v>19.600000000000001</v>
      </c>
      <c r="F7" s="163">
        <v>21.3</v>
      </c>
    </row>
    <row r="8" spans="2:6" ht="14" thickBot="1">
      <c r="B8" s="241" t="s">
        <v>225</v>
      </c>
      <c r="C8" s="242">
        <v>21.2</v>
      </c>
      <c r="D8" s="203">
        <v>13.5</v>
      </c>
      <c r="E8" s="203">
        <v>4.8</v>
      </c>
      <c r="F8" s="159">
        <v>1.4</v>
      </c>
    </row>
    <row r="10" spans="2:6">
      <c r="B10" s="83"/>
    </row>
    <row r="71" ht="13.5" customHeight="1"/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G5" sqref="G5"/>
    </sheetView>
  </sheetViews>
  <sheetFormatPr baseColWidth="10" defaultColWidth="8.83203125" defaultRowHeight="13" x14ac:dyDescent="0"/>
  <cols>
    <col min="1" max="1" width="0.83203125" style="1" customWidth="1"/>
    <col min="2" max="3" width="11.33203125" style="1" customWidth="1"/>
    <col min="4" max="16384" width="8.83203125" style="1"/>
  </cols>
  <sheetData>
    <row r="2" spans="2:2">
      <c r="B2" s="2" t="s">
        <v>290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8"/>
  <sheetViews>
    <sheetView workbookViewId="0">
      <selection activeCell="F11" sqref="F11"/>
    </sheetView>
  </sheetViews>
  <sheetFormatPr baseColWidth="10" defaultColWidth="8.83203125" defaultRowHeight="13" x14ac:dyDescent="0"/>
  <cols>
    <col min="1" max="1" width="0.83203125" style="4" customWidth="1"/>
    <col min="2" max="2" width="16" style="4" customWidth="1"/>
    <col min="3" max="3" width="12" style="4" bestFit="1" customWidth="1"/>
    <col min="4" max="4" width="8" style="4" bestFit="1" customWidth="1"/>
    <col min="5" max="5" width="9.6640625" style="4" bestFit="1" customWidth="1"/>
    <col min="6" max="6" width="8.33203125" style="4" bestFit="1" customWidth="1"/>
    <col min="7" max="8" width="8.83203125" style="4"/>
    <col min="9" max="9" width="10.5" style="4" bestFit="1" customWidth="1"/>
    <col min="10" max="10" width="10.1640625" style="4" bestFit="1" customWidth="1"/>
    <col min="11" max="16384" width="8.83203125" style="4"/>
  </cols>
  <sheetData>
    <row r="1" spans="2:10" ht="15">
      <c r="B1" s="7" t="s">
        <v>229</v>
      </c>
    </row>
    <row r="2" spans="2:10" ht="14" thickBot="1"/>
    <row r="3" spans="2:10">
      <c r="B3" s="73"/>
      <c r="C3" s="243" t="s">
        <v>3</v>
      </c>
      <c r="D3" s="243" t="s">
        <v>226</v>
      </c>
      <c r="E3" s="243" t="s">
        <v>2</v>
      </c>
      <c r="F3" s="243" t="s">
        <v>1</v>
      </c>
      <c r="G3" s="243" t="s">
        <v>6</v>
      </c>
      <c r="H3" s="243" t="s">
        <v>227</v>
      </c>
      <c r="I3" s="243" t="s">
        <v>228</v>
      </c>
      <c r="J3" s="244" t="s">
        <v>4</v>
      </c>
    </row>
    <row r="4" spans="2:10">
      <c r="B4" s="10">
        <v>1995</v>
      </c>
      <c r="C4" s="246">
        <v>3.0992366412213739E-2</v>
      </c>
      <c r="D4" s="246">
        <v>2.2636363636363635E-2</v>
      </c>
      <c r="E4" s="246">
        <v>2.9363636363636363E-2</v>
      </c>
      <c r="F4" s="246">
        <v>2.6468926553672317E-2</v>
      </c>
      <c r="G4" s="207">
        <v>2.1666666666666667E-2</v>
      </c>
      <c r="H4" s="207">
        <v>2.4072164948453607E-2</v>
      </c>
      <c r="I4" s="207">
        <v>2.5100000000000001E-2</v>
      </c>
      <c r="J4" s="208">
        <v>0.01</v>
      </c>
    </row>
    <row r="5" spans="2:10" ht="14" thickBot="1">
      <c r="B5" s="11">
        <v>2015</v>
      </c>
      <c r="C5" s="245">
        <v>5.2067741935483872E-2</v>
      </c>
      <c r="D5" s="245">
        <v>4.9500436681222705E-2</v>
      </c>
      <c r="E5" s="245">
        <v>4.1261904761904764E-2</v>
      </c>
      <c r="F5" s="245">
        <v>3.9875000000000001E-2</v>
      </c>
      <c r="G5" s="209">
        <v>3.6207547169811317E-2</v>
      </c>
      <c r="H5" s="209">
        <v>3.4247910863509749E-2</v>
      </c>
      <c r="I5" s="209">
        <v>3.4353741496598637E-2</v>
      </c>
      <c r="J5" s="210">
        <v>1.7142857142857144E-2</v>
      </c>
    </row>
    <row r="7" spans="2:10">
      <c r="B7" s="83"/>
    </row>
    <row r="68" ht="13.5" customHeight="1"/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17"/>
  <sheetViews>
    <sheetView workbookViewId="0">
      <selection activeCell="Y12" sqref="Y12"/>
    </sheetView>
  </sheetViews>
  <sheetFormatPr baseColWidth="10" defaultColWidth="8.83203125" defaultRowHeight="13" x14ac:dyDescent="0"/>
  <cols>
    <col min="1" max="1" width="0.83203125" style="4" customWidth="1"/>
    <col min="2" max="2" width="16" style="30" customWidth="1"/>
    <col min="3" max="5" width="12.6640625" style="4" customWidth="1"/>
    <col min="6" max="16384" width="8.83203125" style="4"/>
  </cols>
  <sheetData>
    <row r="1" spans="2:21" ht="15">
      <c r="B1" s="31" t="s">
        <v>358</v>
      </c>
    </row>
    <row r="3" spans="2:21" s="336" customFormat="1" ht="26">
      <c r="B3" s="354" t="s">
        <v>0</v>
      </c>
      <c r="C3" s="355" t="s">
        <v>357</v>
      </c>
      <c r="D3" s="355" t="s">
        <v>230</v>
      </c>
      <c r="E3" s="355" t="s">
        <v>88</v>
      </c>
    </row>
    <row r="4" spans="2:21" ht="14">
      <c r="B4" s="356">
        <v>36586</v>
      </c>
      <c r="C4" s="357">
        <v>7546.6469441663785</v>
      </c>
      <c r="D4" s="357">
        <v>1042.094652244891</v>
      </c>
      <c r="E4" s="26">
        <v>1410.5846488632033</v>
      </c>
      <c r="S4"/>
      <c r="T4"/>
      <c r="U4"/>
    </row>
    <row r="5" spans="2:21" ht="14">
      <c r="B5" s="356">
        <v>36617</v>
      </c>
      <c r="C5" s="357">
        <v>7052.9527891042335</v>
      </c>
      <c r="D5" s="357">
        <v>944.35434953814399</v>
      </c>
      <c r="E5" s="26">
        <v>1336.9857138399666</v>
      </c>
      <c r="S5"/>
      <c r="T5"/>
      <c r="U5"/>
    </row>
    <row r="6" spans="2:21" ht="14">
      <c r="B6" s="356">
        <v>36647</v>
      </c>
      <c r="C6" s="357">
        <v>6344.5973280074932</v>
      </c>
      <c r="D6" s="357">
        <v>824.97821376333161</v>
      </c>
      <c r="E6" s="26">
        <v>1136.5577766002359</v>
      </c>
      <c r="S6"/>
      <c r="T6"/>
      <c r="U6"/>
    </row>
    <row r="7" spans="2:21" ht="14">
      <c r="B7" s="356">
        <v>36678</v>
      </c>
      <c r="C7" s="357">
        <v>5538.5369594288059</v>
      </c>
      <c r="D7" s="357">
        <v>745.9507241882535</v>
      </c>
      <c r="E7" s="26">
        <v>932.82990699826041</v>
      </c>
      <c r="S7"/>
      <c r="T7"/>
      <c r="U7"/>
    </row>
    <row r="8" spans="2:21" ht="14">
      <c r="B8" s="356">
        <v>36708</v>
      </c>
      <c r="C8" s="357">
        <v>5981.7355215000271</v>
      </c>
      <c r="D8" s="357">
        <v>983.50362072905921</v>
      </c>
      <c r="E8" s="26">
        <v>1072.0159465337103</v>
      </c>
      <c r="S8"/>
      <c r="T8"/>
      <c r="U8"/>
    </row>
    <row r="9" spans="2:21" ht="14">
      <c r="B9" s="356">
        <v>36739</v>
      </c>
      <c r="C9" s="357">
        <v>6758.7874403225096</v>
      </c>
      <c r="D9" s="357">
        <v>1200.838278506079</v>
      </c>
      <c r="E9" s="26">
        <v>1312.4837203461177</v>
      </c>
      <c r="S9"/>
      <c r="T9"/>
      <c r="U9"/>
    </row>
    <row r="10" spans="2:21" ht="14">
      <c r="B10" s="356">
        <v>36770</v>
      </c>
      <c r="C10" s="357">
        <v>7746.8117635817689</v>
      </c>
      <c r="D10" s="357">
        <v>1389.4283907734582</v>
      </c>
      <c r="E10" s="26">
        <v>1538.2429527202466</v>
      </c>
      <c r="S10"/>
      <c r="T10"/>
      <c r="U10"/>
    </row>
    <row r="11" spans="2:21" ht="14">
      <c r="B11" s="356">
        <v>36800</v>
      </c>
      <c r="C11" s="357">
        <v>7544.7742138945714</v>
      </c>
      <c r="D11" s="357">
        <v>1311.4478446727344</v>
      </c>
      <c r="E11" s="26">
        <v>1423.9209262776867</v>
      </c>
      <c r="S11"/>
      <c r="T11"/>
      <c r="U11"/>
    </row>
    <row r="12" spans="2:21" ht="14">
      <c r="B12" s="356">
        <v>36831</v>
      </c>
      <c r="C12" s="357">
        <v>7365.7494730378785</v>
      </c>
      <c r="D12" s="357">
        <v>1280.8027501326399</v>
      </c>
      <c r="E12" s="26">
        <v>1305.5830754456301</v>
      </c>
      <c r="S12"/>
      <c r="T12"/>
      <c r="U12"/>
    </row>
    <row r="13" spans="2:21" ht="14">
      <c r="B13" s="356">
        <v>36861</v>
      </c>
      <c r="C13" s="357">
        <v>7440.9141496593975</v>
      </c>
      <c r="D13" s="357">
        <v>1294.9889154024613</v>
      </c>
      <c r="E13" s="26">
        <v>1242.8399015161833</v>
      </c>
      <c r="S13"/>
      <c r="T13"/>
      <c r="U13"/>
    </row>
    <row r="14" spans="2:21" ht="14">
      <c r="B14" s="356">
        <v>36892</v>
      </c>
      <c r="C14" s="357">
        <v>7463.9298291616042</v>
      </c>
      <c r="D14" s="357">
        <v>1232.5934196122614</v>
      </c>
      <c r="E14" s="26">
        <v>1246.6034091785966</v>
      </c>
      <c r="S14"/>
      <c r="T14"/>
      <c r="U14"/>
    </row>
    <row r="15" spans="2:21" ht="14">
      <c r="B15" s="356">
        <v>36923</v>
      </c>
      <c r="C15" s="357">
        <v>7300.6146349730479</v>
      </c>
      <c r="D15" s="357">
        <v>1143.8109767428261</v>
      </c>
      <c r="E15" s="26">
        <v>1270.8789734133766</v>
      </c>
      <c r="S15"/>
      <c r="T15"/>
      <c r="U15"/>
    </row>
    <row r="16" spans="2:21" ht="14">
      <c r="B16" s="356">
        <v>36951</v>
      </c>
      <c r="C16" s="357">
        <v>7278.3049829570436</v>
      </c>
      <c r="D16" s="357">
        <v>1064.6173302791497</v>
      </c>
      <c r="E16" s="26">
        <v>1292.4259772797266</v>
      </c>
      <c r="S16"/>
      <c r="T16"/>
      <c r="U16"/>
    </row>
    <row r="17" spans="2:21" ht="14">
      <c r="B17" s="356">
        <v>36982</v>
      </c>
      <c r="C17" s="357">
        <v>7827.2662515878083</v>
      </c>
      <c r="D17" s="357">
        <v>1070.7793204084301</v>
      </c>
      <c r="E17" s="26">
        <v>1399.6249985245202</v>
      </c>
      <c r="S17"/>
      <c r="T17"/>
      <c r="U17"/>
    </row>
    <row r="18" spans="2:21" ht="14">
      <c r="B18" s="356">
        <v>37012</v>
      </c>
      <c r="C18" s="357">
        <v>8518.0397810547383</v>
      </c>
      <c r="D18" s="357">
        <v>1133.9879630297203</v>
      </c>
      <c r="E18" s="26">
        <v>1495.5776101154499</v>
      </c>
      <c r="S18"/>
      <c r="T18"/>
      <c r="U18"/>
    </row>
    <row r="19" spans="2:21" ht="14">
      <c r="B19" s="356">
        <v>37043</v>
      </c>
      <c r="C19" s="357">
        <v>9341.2387348418542</v>
      </c>
      <c r="D19" s="357">
        <v>1195.4940564887222</v>
      </c>
      <c r="E19" s="26">
        <v>1621.2813168735931</v>
      </c>
      <c r="S19"/>
      <c r="T19"/>
      <c r="U19"/>
    </row>
    <row r="20" spans="2:21" ht="14">
      <c r="B20" s="356">
        <v>37073</v>
      </c>
      <c r="C20" s="357">
        <v>10040.364584612764</v>
      </c>
      <c r="D20" s="357">
        <v>1253.5186201294266</v>
      </c>
      <c r="E20" s="26">
        <v>1690.5973257419566</v>
      </c>
      <c r="S20"/>
      <c r="T20"/>
      <c r="U20"/>
    </row>
    <row r="21" spans="2:21" ht="14">
      <c r="B21" s="356">
        <v>37104</v>
      </c>
      <c r="C21" s="357">
        <v>10447.808316873457</v>
      </c>
      <c r="D21" s="357">
        <v>1261.2041341414279</v>
      </c>
      <c r="E21" s="26">
        <v>1668.4515022588666</v>
      </c>
      <c r="S21"/>
      <c r="T21"/>
      <c r="U21"/>
    </row>
    <row r="22" spans="2:21" ht="14">
      <c r="B22" s="356">
        <v>37135</v>
      </c>
      <c r="C22" s="357">
        <v>10418.712803990349</v>
      </c>
      <c r="D22" s="357">
        <v>1236.908607179942</v>
      </c>
      <c r="E22" s="26">
        <v>1644.0432284215867</v>
      </c>
      <c r="S22"/>
      <c r="T22"/>
      <c r="U22"/>
    </row>
    <row r="23" spans="2:21" ht="14">
      <c r="B23" s="356">
        <v>37165</v>
      </c>
      <c r="C23" s="357">
        <v>10220.482539267474</v>
      </c>
      <c r="D23" s="357">
        <v>1211.3680256295561</v>
      </c>
      <c r="E23" s="26">
        <v>1574.6107878497567</v>
      </c>
      <c r="S23"/>
      <c r="T23"/>
      <c r="U23"/>
    </row>
    <row r="24" spans="2:21" ht="14">
      <c r="B24" s="356">
        <v>37196</v>
      </c>
      <c r="C24" s="357">
        <v>10103.80715622458</v>
      </c>
      <c r="D24" s="357">
        <v>1215.2788416483272</v>
      </c>
      <c r="E24" s="26">
        <v>1590.6792958838603</v>
      </c>
      <c r="S24"/>
      <c r="T24"/>
      <c r="U24"/>
    </row>
    <row r="25" spans="2:21" ht="14">
      <c r="B25" s="356">
        <v>37226</v>
      </c>
      <c r="C25" s="357">
        <v>10236.546120782512</v>
      </c>
      <c r="D25" s="357">
        <v>1270.8648051167181</v>
      </c>
      <c r="E25" s="26">
        <v>1622.9873586581664</v>
      </c>
      <c r="S25"/>
      <c r="T25"/>
      <c r="U25"/>
    </row>
    <row r="26" spans="2:21" ht="14">
      <c r="B26" s="356">
        <v>37257</v>
      </c>
      <c r="C26" s="357">
        <v>10393.536541022424</v>
      </c>
      <c r="D26" s="357">
        <v>1268.6832180767447</v>
      </c>
      <c r="E26" s="26">
        <v>1654.6856125772767</v>
      </c>
      <c r="S26"/>
      <c r="T26"/>
      <c r="U26"/>
    </row>
    <row r="27" spans="2:21" ht="14">
      <c r="B27" s="356">
        <v>37288</v>
      </c>
      <c r="C27" s="357">
        <v>9783.2420842267511</v>
      </c>
      <c r="D27" s="357">
        <v>1197.2975627141345</v>
      </c>
      <c r="E27" s="26">
        <v>1553.7789979878469</v>
      </c>
      <c r="S27"/>
      <c r="T27"/>
      <c r="U27"/>
    </row>
    <row r="28" spans="2:21" ht="14">
      <c r="B28" s="356">
        <v>37316</v>
      </c>
      <c r="C28" s="357">
        <v>9157.5317521138641</v>
      </c>
      <c r="D28" s="357">
        <v>1122.1763742257883</v>
      </c>
      <c r="E28" s="26">
        <v>1418.9727479513867</v>
      </c>
      <c r="S28"/>
      <c r="T28"/>
      <c r="U28"/>
    </row>
    <row r="29" spans="2:21" ht="14">
      <c r="B29" s="356">
        <v>37347</v>
      </c>
      <c r="C29" s="357">
        <v>8140.9905659568785</v>
      </c>
      <c r="D29" s="357">
        <v>1053.0378152658277</v>
      </c>
      <c r="E29" s="26">
        <v>1271.0806938233366</v>
      </c>
      <c r="S29"/>
      <c r="T29"/>
      <c r="U29"/>
    </row>
    <row r="30" spans="2:21" ht="14">
      <c r="B30" s="356">
        <v>37377</v>
      </c>
      <c r="C30" s="357">
        <v>7997.791558425829</v>
      </c>
      <c r="D30" s="357">
        <v>1041.8066258706767</v>
      </c>
      <c r="E30" s="26">
        <v>1259.9547782413101</v>
      </c>
      <c r="S30"/>
      <c r="T30"/>
      <c r="U30"/>
    </row>
    <row r="31" spans="2:21" ht="14">
      <c r="B31" s="356">
        <v>37408</v>
      </c>
      <c r="C31" s="357">
        <v>7704.4354442154954</v>
      </c>
      <c r="D31" s="357">
        <v>1003.7388771791133</v>
      </c>
      <c r="E31" s="26">
        <v>1244.9003087220799</v>
      </c>
      <c r="S31"/>
      <c r="T31"/>
      <c r="U31"/>
    </row>
    <row r="32" spans="2:21" ht="14">
      <c r="B32" s="356">
        <v>37438</v>
      </c>
      <c r="C32" s="357">
        <v>7668.1166367045544</v>
      </c>
      <c r="D32" s="357">
        <v>1010.3014004212037</v>
      </c>
      <c r="E32" s="26">
        <v>1259.5513507938967</v>
      </c>
      <c r="S32"/>
      <c r="T32"/>
      <c r="U32"/>
    </row>
    <row r="33" spans="2:21" ht="14">
      <c r="B33" s="356">
        <v>37469</v>
      </c>
      <c r="C33" s="357">
        <v>7377.0706465904577</v>
      </c>
      <c r="D33" s="357">
        <v>994.57836895193338</v>
      </c>
      <c r="E33" s="26">
        <v>1199.3794712677766</v>
      </c>
      <c r="S33"/>
      <c r="T33"/>
      <c r="U33"/>
    </row>
    <row r="34" spans="2:21" ht="14">
      <c r="B34" s="356">
        <v>37500</v>
      </c>
      <c r="C34" s="357">
        <v>7004.2500979250208</v>
      </c>
      <c r="D34" s="357">
        <v>967.24537813467305</v>
      </c>
      <c r="E34" s="26">
        <v>1118.2750983980868</v>
      </c>
      <c r="S34"/>
      <c r="T34"/>
      <c r="U34"/>
    </row>
    <row r="35" spans="2:21" ht="14">
      <c r="B35" s="356">
        <v>37530</v>
      </c>
      <c r="C35" s="357">
        <v>6630.7830633846488</v>
      </c>
      <c r="D35" s="357">
        <v>957.88453179571627</v>
      </c>
      <c r="E35" s="26">
        <v>1074.28400218294</v>
      </c>
      <c r="S35"/>
      <c r="T35"/>
      <c r="U35"/>
    </row>
    <row r="36" spans="2:21" ht="14">
      <c r="B36" s="356">
        <v>37561</v>
      </c>
      <c r="C36" s="357">
        <v>6370.3805345975379</v>
      </c>
      <c r="D36" s="357">
        <v>926.93798839304702</v>
      </c>
      <c r="E36" s="26">
        <v>1049.9257486596634</v>
      </c>
      <c r="S36"/>
      <c r="T36"/>
      <c r="U36"/>
    </row>
    <row r="37" spans="2:21" ht="14">
      <c r="B37" s="356">
        <v>37591</v>
      </c>
      <c r="C37" s="357">
        <v>6270.5632008612984</v>
      </c>
      <c r="D37" s="357">
        <v>895.29992628875243</v>
      </c>
      <c r="E37" s="26">
        <v>1049.8449466853401</v>
      </c>
      <c r="S37"/>
      <c r="T37"/>
      <c r="U37"/>
    </row>
    <row r="38" spans="2:21" ht="14">
      <c r="B38" s="356">
        <v>37622</v>
      </c>
      <c r="C38" s="357">
        <v>6265.5338448283646</v>
      </c>
      <c r="D38" s="357">
        <v>854.04179773038629</v>
      </c>
      <c r="E38" s="26">
        <v>1032.2779492791301</v>
      </c>
      <c r="S38"/>
      <c r="T38"/>
      <c r="U38"/>
    </row>
    <row r="39" spans="2:21" ht="14">
      <c r="B39" s="356">
        <v>37653</v>
      </c>
      <c r="C39" s="357">
        <v>6322.7692824211599</v>
      </c>
      <c r="D39" s="357">
        <v>850.42720823962634</v>
      </c>
      <c r="E39" s="26">
        <v>1046.7445339640701</v>
      </c>
      <c r="S39"/>
      <c r="T39"/>
      <c r="U39"/>
    </row>
    <row r="40" spans="2:21" ht="14">
      <c r="B40" s="356">
        <v>37681</v>
      </c>
      <c r="C40" s="357">
        <v>6470.337171812972</v>
      </c>
      <c r="D40" s="357">
        <v>850.25259910928332</v>
      </c>
      <c r="E40" s="26">
        <v>1043.0628335269369</v>
      </c>
      <c r="S40"/>
      <c r="T40"/>
      <c r="U40"/>
    </row>
    <row r="41" spans="2:21" ht="14">
      <c r="B41" s="356">
        <v>37712</v>
      </c>
      <c r="C41" s="357">
        <v>6467.7646439677692</v>
      </c>
      <c r="D41" s="357">
        <v>845.72620031688439</v>
      </c>
      <c r="E41" s="26">
        <v>1033.9704404830068</v>
      </c>
      <c r="S41"/>
      <c r="T41"/>
      <c r="U41"/>
    </row>
    <row r="42" spans="2:21" ht="14">
      <c r="B42" s="356">
        <v>37742</v>
      </c>
      <c r="C42" s="357">
        <v>6382.8988244438187</v>
      </c>
      <c r="D42" s="357">
        <v>828.20257843998399</v>
      </c>
      <c r="E42" s="26">
        <v>1023.35067787667</v>
      </c>
      <c r="S42"/>
      <c r="T42"/>
      <c r="U42"/>
    </row>
    <row r="43" spans="2:21" ht="14">
      <c r="B43" s="356">
        <v>37773</v>
      </c>
      <c r="C43" s="357">
        <v>6190.3823707638467</v>
      </c>
      <c r="D43" s="357">
        <v>822.01512735953111</v>
      </c>
      <c r="E43" s="26">
        <v>1041.6110187930733</v>
      </c>
      <c r="S43"/>
      <c r="T43"/>
      <c r="U43"/>
    </row>
    <row r="44" spans="2:21" ht="14">
      <c r="B44" s="356">
        <v>37803</v>
      </c>
      <c r="C44" s="357">
        <v>6092.167932256416</v>
      </c>
      <c r="D44" s="357">
        <v>811.01794641475772</v>
      </c>
      <c r="E44" s="26">
        <v>1068.3652525149867</v>
      </c>
      <c r="S44"/>
      <c r="T44"/>
      <c r="U44"/>
    </row>
    <row r="45" spans="2:21" ht="14">
      <c r="B45" s="356">
        <v>37834</v>
      </c>
      <c r="C45" s="357">
        <v>6124.9724077983301</v>
      </c>
      <c r="D45" s="357">
        <v>805.696650968776</v>
      </c>
      <c r="E45" s="26">
        <v>1081.5197437840766</v>
      </c>
      <c r="S45"/>
      <c r="T45"/>
      <c r="U45"/>
    </row>
    <row r="46" spans="2:21" ht="14">
      <c r="B46" s="356">
        <v>37865</v>
      </c>
      <c r="C46" s="357">
        <v>6161.0910821394718</v>
      </c>
      <c r="D46" s="357">
        <v>786.00898585428865</v>
      </c>
      <c r="E46" s="26">
        <v>1089.6340712295566</v>
      </c>
      <c r="S46"/>
      <c r="T46"/>
      <c r="U46"/>
    </row>
    <row r="47" spans="2:21" ht="14">
      <c r="B47" s="356">
        <v>37895</v>
      </c>
      <c r="C47" s="357">
        <v>6131.2347329401819</v>
      </c>
      <c r="D47" s="357">
        <v>779.13455711180325</v>
      </c>
      <c r="E47" s="26">
        <v>1096.9248263969466</v>
      </c>
      <c r="S47"/>
      <c r="T47"/>
      <c r="U47"/>
    </row>
    <row r="48" spans="2:21" ht="14">
      <c r="B48" s="356">
        <v>37926</v>
      </c>
      <c r="C48" s="357">
        <v>5921.655431876462</v>
      </c>
      <c r="D48" s="357">
        <v>772.07119688025989</v>
      </c>
      <c r="E48" s="26">
        <v>1101.6118861867101</v>
      </c>
      <c r="S48"/>
      <c r="T48"/>
      <c r="U48"/>
    </row>
    <row r="49" spans="2:21" ht="14">
      <c r="B49" s="356">
        <v>37956</v>
      </c>
      <c r="C49" s="357">
        <v>5680.6885138317639</v>
      </c>
      <c r="D49" s="357">
        <v>769.04805646701288</v>
      </c>
      <c r="E49" s="26">
        <v>1106.913101964017</v>
      </c>
      <c r="S49"/>
      <c r="T49"/>
      <c r="U49"/>
    </row>
    <row r="50" spans="2:21" ht="14">
      <c r="B50" s="356">
        <v>37987</v>
      </c>
      <c r="C50" s="357">
        <v>5372.9011584857353</v>
      </c>
      <c r="D50" s="357">
        <v>734.90080281424889</v>
      </c>
      <c r="E50" s="26">
        <v>1067.3041189403764</v>
      </c>
      <c r="S50"/>
      <c r="T50"/>
      <c r="U50"/>
    </row>
    <row r="51" spans="2:21" ht="14">
      <c r="B51" s="356">
        <v>38018</v>
      </c>
      <c r="C51" s="357">
        <v>5112.925129322045</v>
      </c>
      <c r="D51" s="357">
        <v>695.55726013544927</v>
      </c>
      <c r="E51" s="26">
        <v>1007.3868608044173</v>
      </c>
      <c r="S51"/>
      <c r="T51"/>
      <c r="U51"/>
    </row>
    <row r="52" spans="2:21" ht="14">
      <c r="B52" s="356">
        <v>38047</v>
      </c>
      <c r="C52" s="357">
        <v>4931.6676275995924</v>
      </c>
      <c r="D52" s="357">
        <v>666.16951111619983</v>
      </c>
      <c r="E52" s="26">
        <v>951.08755234469129</v>
      </c>
      <c r="S52"/>
      <c r="T52"/>
      <c r="U52"/>
    </row>
    <row r="53" spans="2:21" ht="14">
      <c r="B53" s="356">
        <v>38078</v>
      </c>
      <c r="C53" s="357">
        <v>4922.7729105274366</v>
      </c>
      <c r="D53" s="357">
        <v>659.45963981181819</v>
      </c>
      <c r="E53" s="26">
        <v>944.71700878894364</v>
      </c>
      <c r="S53"/>
      <c r="T53"/>
      <c r="U53"/>
    </row>
    <row r="54" spans="2:21" ht="14">
      <c r="B54" s="356">
        <v>38108</v>
      </c>
      <c r="C54" s="357">
        <v>5118.0954562835668</v>
      </c>
      <c r="D54" s="357">
        <v>652.35569628597693</v>
      </c>
      <c r="E54" s="26">
        <v>960.78490099132625</v>
      </c>
      <c r="S54"/>
      <c r="T54"/>
      <c r="U54"/>
    </row>
    <row r="55" spans="2:21" ht="14">
      <c r="B55" s="356">
        <v>38139</v>
      </c>
      <c r="C55" s="357">
        <v>5377.1610401342004</v>
      </c>
      <c r="D55" s="357">
        <v>664.83788643884202</v>
      </c>
      <c r="E55" s="26">
        <v>939.15372516109744</v>
      </c>
      <c r="S55"/>
      <c r="T55"/>
      <c r="U55"/>
    </row>
    <row r="56" spans="2:21" ht="14">
      <c r="B56" s="356">
        <v>38169</v>
      </c>
      <c r="C56" s="357">
        <v>5650.1405162010096</v>
      </c>
      <c r="D56" s="357">
        <v>680.08283869202899</v>
      </c>
      <c r="E56" s="26">
        <v>990.06121106749526</v>
      </c>
      <c r="S56"/>
      <c r="T56"/>
      <c r="U56"/>
    </row>
    <row r="57" spans="2:21" ht="14">
      <c r="B57" s="356">
        <v>38200</v>
      </c>
      <c r="C57" s="357">
        <v>5803.344431131155</v>
      </c>
      <c r="D57" s="357">
        <v>704.02842070864017</v>
      </c>
      <c r="E57" s="26">
        <v>1142.0011603929681</v>
      </c>
      <c r="S57"/>
      <c r="T57"/>
      <c r="U57"/>
    </row>
    <row r="58" spans="2:21" ht="14">
      <c r="B58" s="356">
        <v>38231</v>
      </c>
      <c r="C58" s="357">
        <v>5878.0713231361306</v>
      </c>
      <c r="D58" s="357">
        <v>715.57528506189544</v>
      </c>
      <c r="E58" s="26">
        <v>1331.2114874853798</v>
      </c>
      <c r="S58"/>
      <c r="T58"/>
      <c r="U58"/>
    </row>
    <row r="59" spans="2:21" ht="14">
      <c r="B59" s="356">
        <v>38261</v>
      </c>
      <c r="C59" s="357">
        <v>5871.862337977137</v>
      </c>
      <c r="D59" s="357">
        <v>708.72476259700272</v>
      </c>
      <c r="E59" s="26">
        <v>1405.3699567062868</v>
      </c>
      <c r="S59"/>
      <c r="T59"/>
      <c r="U59"/>
    </row>
    <row r="60" spans="2:21" ht="14">
      <c r="B60" s="356">
        <v>38292</v>
      </c>
      <c r="C60" s="357">
        <v>5915.1391791593096</v>
      </c>
      <c r="D60" s="357">
        <v>706.82741686544352</v>
      </c>
      <c r="E60" s="26">
        <v>1379.6558199863832</v>
      </c>
      <c r="S60"/>
      <c r="T60"/>
      <c r="U60"/>
    </row>
    <row r="61" spans="2:21" ht="14">
      <c r="B61" s="356">
        <v>38322</v>
      </c>
      <c r="C61" s="357">
        <v>6054.1914462977184</v>
      </c>
      <c r="D61" s="357">
        <v>720.89175681895733</v>
      </c>
      <c r="E61" s="26">
        <v>1351.2127375951434</v>
      </c>
      <c r="S61"/>
      <c r="T61"/>
      <c r="U61"/>
    </row>
    <row r="62" spans="2:21" ht="14">
      <c r="B62" s="356">
        <v>38353</v>
      </c>
      <c r="C62" s="357">
        <v>6322.516106180522</v>
      </c>
      <c r="D62" s="357">
        <v>769.91661070984503</v>
      </c>
      <c r="E62" s="26">
        <v>1357.6692679274568</v>
      </c>
      <c r="S62"/>
      <c r="T62"/>
      <c r="U62"/>
    </row>
    <row r="63" spans="2:21" ht="14">
      <c r="B63" s="356">
        <v>38384</v>
      </c>
      <c r="C63" s="357">
        <v>6542.2778063949327</v>
      </c>
      <c r="D63" s="357">
        <v>821.34199801107718</v>
      </c>
      <c r="E63" s="26">
        <v>1363.9535927105069</v>
      </c>
      <c r="S63"/>
      <c r="T63"/>
      <c r="U63"/>
    </row>
    <row r="64" spans="2:21" ht="14">
      <c r="B64" s="356">
        <v>38412</v>
      </c>
      <c r="C64" s="357">
        <v>6747.7333371350078</v>
      </c>
      <c r="D64" s="357">
        <v>815.61395651196437</v>
      </c>
      <c r="E64" s="26">
        <v>1363.3366546322968</v>
      </c>
      <c r="S64"/>
      <c r="T64"/>
      <c r="U64"/>
    </row>
    <row r="65" spans="2:21" ht="14">
      <c r="B65" s="356">
        <v>38443</v>
      </c>
      <c r="C65" s="357">
        <v>6874.150197132617</v>
      </c>
      <c r="D65" s="357">
        <v>837.53710871391843</v>
      </c>
      <c r="E65" s="26">
        <v>1354.1558956658</v>
      </c>
      <c r="S65"/>
      <c r="T65"/>
      <c r="U65"/>
    </row>
    <row r="66" spans="2:21" ht="13.5" customHeight="1">
      <c r="B66" s="356">
        <v>38473</v>
      </c>
      <c r="C66" s="357">
        <v>6994.6556849346307</v>
      </c>
      <c r="D66" s="357">
        <v>846.90651042401589</v>
      </c>
      <c r="E66" s="26">
        <v>1351.83816107749</v>
      </c>
      <c r="S66"/>
      <c r="T66"/>
      <c r="U66"/>
    </row>
    <row r="67" spans="2:21" ht="14">
      <c r="B67" s="356">
        <v>38504</v>
      </c>
      <c r="C67" s="357">
        <v>7067.92620606946</v>
      </c>
      <c r="D67" s="357">
        <v>874.51656674942797</v>
      </c>
      <c r="E67" s="26">
        <v>1357.9211563240099</v>
      </c>
      <c r="S67"/>
      <c r="T67"/>
      <c r="U67"/>
    </row>
    <row r="68" spans="2:21" ht="14">
      <c r="B68" s="356">
        <v>38534</v>
      </c>
      <c r="C68" s="357">
        <v>7030.9815802746416</v>
      </c>
      <c r="D68" s="357">
        <v>890.01831219210578</v>
      </c>
      <c r="E68" s="26">
        <v>1367.7203739550234</v>
      </c>
      <c r="S68"/>
      <c r="T68"/>
      <c r="U68"/>
    </row>
    <row r="69" spans="2:21" ht="14">
      <c r="B69" s="356">
        <v>38565</v>
      </c>
      <c r="C69" s="357">
        <v>7162.3762564782801</v>
      </c>
      <c r="D69" s="357">
        <v>904.42534895675692</v>
      </c>
      <c r="E69" s="26">
        <v>1397.7838246377366</v>
      </c>
      <c r="S69"/>
      <c r="T69"/>
      <c r="U69"/>
    </row>
    <row r="70" spans="2:21" ht="14">
      <c r="B70" s="356">
        <v>38596</v>
      </c>
      <c r="C70" s="357">
        <v>7332.0641742556945</v>
      </c>
      <c r="D70" s="357">
        <v>940.33593819653936</v>
      </c>
      <c r="E70" s="26">
        <v>1440.1127555546766</v>
      </c>
      <c r="S70"/>
      <c r="T70"/>
      <c r="U70"/>
    </row>
    <row r="71" spans="2:21" ht="14">
      <c r="B71" s="356">
        <v>38626</v>
      </c>
      <c r="C71" s="357">
        <v>7656.737821047619</v>
      </c>
      <c r="D71" s="357">
        <v>970.82706255912979</v>
      </c>
      <c r="E71" s="26">
        <v>1479.0649352178632</v>
      </c>
      <c r="S71"/>
      <c r="T71"/>
      <c r="U71"/>
    </row>
    <row r="72" spans="2:21" ht="14">
      <c r="B72" s="356">
        <v>38657</v>
      </c>
      <c r="C72" s="357">
        <v>7884.290204379623</v>
      </c>
      <c r="D72" s="357">
        <v>974.52173399250159</v>
      </c>
      <c r="E72" s="26">
        <v>1484.1356352360199</v>
      </c>
      <c r="S72"/>
      <c r="T72"/>
      <c r="U72"/>
    </row>
    <row r="73" spans="2:21" ht="14">
      <c r="B73" s="356">
        <v>38687</v>
      </c>
      <c r="C73" s="357">
        <v>8102.852414812186</v>
      </c>
      <c r="D73" s="357">
        <v>952.50796664569498</v>
      </c>
      <c r="E73" s="26">
        <v>1491.2408260161967</v>
      </c>
      <c r="S73"/>
      <c r="T73"/>
      <c r="U73"/>
    </row>
    <row r="74" spans="2:21" ht="14">
      <c r="B74" s="356">
        <v>38718</v>
      </c>
      <c r="C74" s="357">
        <v>8144.4264627865332</v>
      </c>
      <c r="D74" s="357">
        <v>911.48444963835891</v>
      </c>
      <c r="E74" s="26">
        <v>1518.6412748029968</v>
      </c>
      <c r="S74"/>
      <c r="T74"/>
      <c r="U74"/>
    </row>
    <row r="75" spans="2:21" ht="14">
      <c r="B75" s="356">
        <v>38749</v>
      </c>
      <c r="C75" s="357">
        <v>8154.8276312738972</v>
      </c>
      <c r="D75" s="357">
        <v>902.48994484438026</v>
      </c>
      <c r="E75" s="26">
        <v>1524.1335735292898</v>
      </c>
      <c r="S75"/>
      <c r="T75"/>
      <c r="U75"/>
    </row>
    <row r="76" spans="2:21" ht="14">
      <c r="B76" s="356">
        <v>38777</v>
      </c>
      <c r="C76" s="357">
        <v>8256.32529126382</v>
      </c>
      <c r="D76" s="357">
        <v>958.42182494212966</v>
      </c>
      <c r="E76" s="26">
        <v>1525.80903799571</v>
      </c>
      <c r="S76"/>
      <c r="T76"/>
      <c r="U76"/>
    </row>
    <row r="77" spans="2:21" ht="14">
      <c r="B77" s="356">
        <v>38808</v>
      </c>
      <c r="C77" s="357">
        <v>8580.5818599511094</v>
      </c>
      <c r="D77" s="357">
        <v>994.05125684000325</v>
      </c>
      <c r="E77" s="26">
        <v>1508.8080976999765</v>
      </c>
      <c r="S77"/>
      <c r="T77"/>
      <c r="U77"/>
    </row>
    <row r="78" spans="2:21" ht="14">
      <c r="B78" s="356">
        <v>38838</v>
      </c>
      <c r="C78" s="357">
        <v>8739.4172804324426</v>
      </c>
      <c r="D78" s="357">
        <v>1009.1654689478364</v>
      </c>
      <c r="E78" s="26">
        <v>1456.2981281741497</v>
      </c>
      <c r="S78"/>
      <c r="T78"/>
      <c r="U78"/>
    </row>
    <row r="79" spans="2:21" ht="14">
      <c r="B79" s="356">
        <v>38869</v>
      </c>
      <c r="C79" s="357">
        <v>8721.0155111561853</v>
      </c>
      <c r="D79" s="357">
        <v>983.71697830908249</v>
      </c>
      <c r="E79" s="26">
        <v>1383.2958615214332</v>
      </c>
      <c r="S79"/>
      <c r="T79"/>
      <c r="U79"/>
    </row>
    <row r="80" spans="2:21" ht="14">
      <c r="B80" s="356">
        <v>38899</v>
      </c>
      <c r="C80" s="357">
        <v>8575.4368632315927</v>
      </c>
      <c r="D80" s="357">
        <v>968.08250920737737</v>
      </c>
      <c r="E80" s="26">
        <v>1328.1720474664301</v>
      </c>
      <c r="S80"/>
      <c r="T80"/>
      <c r="U80"/>
    </row>
    <row r="81" spans="2:21" ht="14">
      <c r="B81" s="356">
        <v>38930</v>
      </c>
      <c r="C81" s="357">
        <v>8402.8675169528233</v>
      </c>
      <c r="D81" s="357">
        <v>965.02611713742556</v>
      </c>
      <c r="E81" s="26">
        <v>1283.4925977362734</v>
      </c>
      <c r="S81"/>
      <c r="T81"/>
      <c r="U81"/>
    </row>
    <row r="82" spans="2:21" ht="14">
      <c r="B82" s="356">
        <v>38961</v>
      </c>
      <c r="C82" s="357">
        <v>8341.9595108308768</v>
      </c>
      <c r="D82" s="357">
        <v>1015.9996284083854</v>
      </c>
      <c r="E82" s="26">
        <v>1242.5940138856599</v>
      </c>
      <c r="S82"/>
      <c r="T82"/>
      <c r="U82"/>
    </row>
    <row r="83" spans="2:21" ht="14">
      <c r="B83" s="356">
        <v>38991</v>
      </c>
      <c r="C83" s="357">
        <v>8339.8775678086804</v>
      </c>
      <c r="D83" s="357">
        <v>1041.3781334599234</v>
      </c>
      <c r="E83" s="26">
        <v>1155.1376546694635</v>
      </c>
      <c r="S83"/>
      <c r="T83"/>
      <c r="U83"/>
    </row>
    <row r="84" spans="2:21" ht="14">
      <c r="B84" s="356">
        <v>39022</v>
      </c>
      <c r="C84" s="357">
        <v>8454.371319626538</v>
      </c>
      <c r="D84" s="357">
        <v>1077.2445599758489</v>
      </c>
      <c r="E84" s="26">
        <v>1093.1412064503832</v>
      </c>
      <c r="S84"/>
      <c r="T84"/>
      <c r="U84"/>
    </row>
    <row r="85" spans="2:21" ht="14">
      <c r="B85" s="356">
        <v>39052</v>
      </c>
      <c r="C85" s="357">
        <v>8481.2443045555647</v>
      </c>
      <c r="D85" s="357">
        <v>1037.0221426795347</v>
      </c>
      <c r="E85" s="26">
        <v>1054.99899082917</v>
      </c>
      <c r="S85"/>
      <c r="T85"/>
      <c r="U85"/>
    </row>
    <row r="86" spans="2:21" ht="14">
      <c r="B86" s="356">
        <v>39083</v>
      </c>
      <c r="C86" s="357">
        <v>8430.706229093792</v>
      </c>
      <c r="D86" s="357">
        <v>989.75397648238675</v>
      </c>
      <c r="E86" s="26">
        <v>1019.842347554094</v>
      </c>
      <c r="S86"/>
      <c r="T86"/>
      <c r="U86"/>
    </row>
    <row r="87" spans="2:21" ht="14">
      <c r="B87" s="356">
        <v>39114</v>
      </c>
      <c r="C87" s="357">
        <v>8458.7636304084936</v>
      </c>
      <c r="D87" s="357">
        <v>968.56324238261777</v>
      </c>
      <c r="E87" s="26">
        <v>1005.36827044873</v>
      </c>
      <c r="S87"/>
      <c r="T87"/>
      <c r="U87"/>
    </row>
    <row r="88" spans="2:21" ht="14">
      <c r="B88" s="356">
        <v>39142</v>
      </c>
      <c r="C88" s="357">
        <v>8545.3955635495386</v>
      </c>
      <c r="D88" s="357">
        <v>995.14504893068806</v>
      </c>
      <c r="E88" s="26">
        <v>989.45056299472662</v>
      </c>
      <c r="S88"/>
      <c r="T88"/>
      <c r="U88"/>
    </row>
    <row r="89" spans="2:21" ht="14">
      <c r="B89" s="356">
        <v>39173</v>
      </c>
      <c r="C89" s="357">
        <v>8823.8136262124226</v>
      </c>
      <c r="D89" s="357">
        <v>1021.9582098176501</v>
      </c>
      <c r="E89" s="26">
        <v>1038.4196374824226</v>
      </c>
      <c r="S89"/>
      <c r="T89"/>
      <c r="U89"/>
    </row>
    <row r="90" spans="2:21" ht="14">
      <c r="B90" s="356">
        <v>39203</v>
      </c>
      <c r="C90" s="357">
        <v>8960.9300867676884</v>
      </c>
      <c r="D90" s="357">
        <v>1012.9855186964096</v>
      </c>
      <c r="E90" s="26">
        <v>1072.7151162559801</v>
      </c>
      <c r="S90"/>
      <c r="T90"/>
      <c r="U90"/>
    </row>
    <row r="91" spans="2:21" ht="14">
      <c r="B91" s="356">
        <v>39234</v>
      </c>
      <c r="C91" s="357">
        <v>8996.7955997123117</v>
      </c>
      <c r="D91" s="357">
        <v>981.27942510231139</v>
      </c>
      <c r="E91" s="26">
        <v>1203.74153213928</v>
      </c>
      <c r="S91"/>
      <c r="T91"/>
      <c r="U91"/>
    </row>
    <row r="92" spans="2:21" ht="14">
      <c r="B92" s="356">
        <v>39264</v>
      </c>
      <c r="C92" s="357">
        <v>8796.1381313197217</v>
      </c>
      <c r="D92" s="357">
        <v>958.7805635144606</v>
      </c>
      <c r="E92" s="26">
        <v>1313.3758526186966</v>
      </c>
      <c r="S92"/>
      <c r="T92"/>
      <c r="U92"/>
    </row>
    <row r="93" spans="2:21" ht="14">
      <c r="B93" s="356">
        <v>39295</v>
      </c>
      <c r="C93" s="357">
        <v>8741.3012253899014</v>
      </c>
      <c r="D93" s="357">
        <v>944.26644168627899</v>
      </c>
      <c r="E93" s="26">
        <v>1440.8910267069132</v>
      </c>
      <c r="S93"/>
      <c r="T93"/>
      <c r="U93"/>
    </row>
    <row r="94" spans="2:21" ht="14">
      <c r="B94" s="356">
        <v>39326</v>
      </c>
      <c r="C94" s="357">
        <v>8703.6369156064429</v>
      </c>
      <c r="D94" s="357">
        <v>946.2721806236176</v>
      </c>
      <c r="E94" s="26">
        <v>1422.9055048065165</v>
      </c>
      <c r="S94"/>
      <c r="T94"/>
      <c r="U94"/>
    </row>
    <row r="95" spans="2:21" ht="14">
      <c r="B95" s="356">
        <v>39356</v>
      </c>
      <c r="C95" s="357">
        <v>8823.5991812747889</v>
      </c>
      <c r="D95" s="357">
        <v>978.47703183354622</v>
      </c>
      <c r="E95" s="26">
        <v>1382.2491928878869</v>
      </c>
      <c r="S95"/>
      <c r="T95"/>
      <c r="U95"/>
    </row>
    <row r="96" spans="2:21" ht="14">
      <c r="B96" s="356">
        <v>39387</v>
      </c>
      <c r="C96" s="357">
        <v>8953.0449582736637</v>
      </c>
      <c r="D96" s="357">
        <v>1001.5542502431123</v>
      </c>
      <c r="E96" s="26">
        <v>1349.21954027263</v>
      </c>
      <c r="S96"/>
      <c r="T96"/>
      <c r="U96"/>
    </row>
    <row r="97" spans="2:21" ht="14">
      <c r="B97" s="356">
        <v>39417</v>
      </c>
      <c r="C97" s="357">
        <v>9079.2392290365024</v>
      </c>
      <c r="D97" s="357">
        <v>1022.1573247665864</v>
      </c>
      <c r="E97" s="26">
        <v>1366.8334926242433</v>
      </c>
      <c r="S97"/>
      <c r="T97"/>
      <c r="U97"/>
    </row>
    <row r="98" spans="2:21" ht="14">
      <c r="B98" s="356">
        <v>39448</v>
      </c>
      <c r="C98" s="357">
        <v>9146.1417550064452</v>
      </c>
      <c r="D98" s="357">
        <v>1021.1172795763749</v>
      </c>
      <c r="E98" s="26">
        <v>1416.2333968023402</v>
      </c>
      <c r="S98"/>
      <c r="T98"/>
      <c r="U98"/>
    </row>
    <row r="99" spans="2:21" ht="14">
      <c r="B99" s="356">
        <v>39479</v>
      </c>
      <c r="C99" s="357">
        <v>8925.3156604587275</v>
      </c>
      <c r="D99" s="357">
        <v>1016.6984123094903</v>
      </c>
      <c r="E99" s="26">
        <v>1399.4302551996268</v>
      </c>
      <c r="S99"/>
      <c r="T99"/>
      <c r="U99"/>
    </row>
    <row r="100" spans="2:21" ht="14">
      <c r="B100" s="356">
        <v>39508</v>
      </c>
      <c r="C100" s="357">
        <v>8381.6508667932503</v>
      </c>
      <c r="D100" s="357">
        <v>973.62020083432162</v>
      </c>
      <c r="E100" s="26">
        <v>1335.3083888308831</v>
      </c>
      <c r="S100"/>
      <c r="T100"/>
      <c r="U100"/>
    </row>
    <row r="101" spans="2:21" ht="14">
      <c r="B101" s="356">
        <v>39539</v>
      </c>
      <c r="C101" s="357">
        <v>7754.3300866216241</v>
      </c>
      <c r="D101" s="357">
        <v>958.47408869160392</v>
      </c>
      <c r="E101" s="26">
        <v>1250.3657969385199</v>
      </c>
      <c r="S101"/>
      <c r="T101"/>
      <c r="U101"/>
    </row>
    <row r="102" spans="2:21" ht="14">
      <c r="B102" s="356">
        <v>39569</v>
      </c>
      <c r="C102" s="357">
        <v>7232.4142167270065</v>
      </c>
      <c r="D102" s="357">
        <v>910.78956269160108</v>
      </c>
      <c r="E102" s="26">
        <v>1195.9602663619869</v>
      </c>
      <c r="S102"/>
      <c r="T102"/>
      <c r="U102"/>
    </row>
    <row r="103" spans="2:21" ht="14">
      <c r="B103" s="356">
        <v>39600</v>
      </c>
      <c r="C103" s="357">
        <v>6979.0693182242148</v>
      </c>
      <c r="D103" s="357">
        <v>890.45046548395669</v>
      </c>
      <c r="E103" s="26">
        <v>1204.0661643850633</v>
      </c>
      <c r="S103"/>
      <c r="T103"/>
      <c r="U103"/>
    </row>
    <row r="104" spans="2:21" ht="14">
      <c r="B104" s="356">
        <v>39630</v>
      </c>
      <c r="C104" s="357">
        <v>6851.1193270556987</v>
      </c>
      <c r="D104" s="357">
        <v>877.27460897132335</v>
      </c>
      <c r="E104" s="26">
        <v>1227.4227464894334</v>
      </c>
      <c r="S104"/>
      <c r="T104"/>
      <c r="U104"/>
    </row>
    <row r="105" spans="2:21" ht="14">
      <c r="B105" s="356">
        <v>39661</v>
      </c>
      <c r="C105" s="357">
        <v>6808.7442386948069</v>
      </c>
      <c r="D105" s="357">
        <v>919.76698731300303</v>
      </c>
      <c r="E105" s="26">
        <v>1271.6540847416502</v>
      </c>
      <c r="S105"/>
      <c r="T105"/>
      <c r="U105"/>
    </row>
    <row r="106" spans="2:21" ht="14">
      <c r="B106" s="356">
        <v>39692</v>
      </c>
      <c r="C106" s="357">
        <v>6889.9540701261876</v>
      </c>
      <c r="D106" s="357">
        <v>915.86536745703677</v>
      </c>
      <c r="E106" s="26">
        <v>1256.5425451757667</v>
      </c>
      <c r="S106"/>
      <c r="T106"/>
      <c r="U106"/>
    </row>
    <row r="107" spans="2:21" ht="14">
      <c r="B107" s="356">
        <v>39722</v>
      </c>
      <c r="C107" s="357">
        <v>6871.2465769783676</v>
      </c>
      <c r="D107" s="357">
        <v>909.34585511198895</v>
      </c>
      <c r="E107" s="26">
        <v>1218.2137232836767</v>
      </c>
      <c r="S107"/>
      <c r="T107"/>
      <c r="U107"/>
    </row>
    <row r="108" spans="2:21" ht="14">
      <c r="B108" s="356">
        <v>39753</v>
      </c>
      <c r="C108" s="357">
        <v>7532.8518149507108</v>
      </c>
      <c r="D108" s="357">
        <v>976.46050698212832</v>
      </c>
      <c r="E108" s="26">
        <v>1252.6394091065868</v>
      </c>
      <c r="S108"/>
      <c r="T108"/>
      <c r="U108"/>
    </row>
    <row r="109" spans="2:21" ht="14">
      <c r="B109" s="356">
        <v>39783</v>
      </c>
      <c r="C109" s="357">
        <v>8588.5840377929726</v>
      </c>
      <c r="D109" s="357">
        <v>1175.4738380621463</v>
      </c>
      <c r="E109" s="26">
        <v>1401.9914599718102</v>
      </c>
      <c r="S109"/>
      <c r="T109"/>
      <c r="U109"/>
    </row>
    <row r="110" spans="2:21" ht="14">
      <c r="B110" s="356">
        <v>39814</v>
      </c>
      <c r="C110" s="357">
        <v>10168.605869919265</v>
      </c>
      <c r="D110" s="357">
        <v>1411.4646204877454</v>
      </c>
      <c r="E110" s="26">
        <v>1614.6961170284333</v>
      </c>
      <c r="S110"/>
      <c r="T110"/>
      <c r="U110"/>
    </row>
    <row r="111" spans="2:21" ht="14">
      <c r="B111" s="356">
        <v>39845</v>
      </c>
      <c r="C111" s="357">
        <v>11334.334064179699</v>
      </c>
      <c r="D111" s="357">
        <v>1566.0654425760458</v>
      </c>
      <c r="E111" s="26">
        <v>1785.3203956126399</v>
      </c>
      <c r="S111"/>
      <c r="T111"/>
      <c r="U111"/>
    </row>
    <row r="112" spans="2:21" ht="14">
      <c r="B112" s="356">
        <v>39873</v>
      </c>
      <c r="C112" s="357">
        <v>12609.601693549883</v>
      </c>
      <c r="D112" s="357">
        <v>1641.6830537423484</v>
      </c>
      <c r="E112" s="26">
        <v>1899.5776944014299</v>
      </c>
      <c r="S112"/>
      <c r="T112"/>
      <c r="U112"/>
    </row>
    <row r="113" spans="2:21" ht="14">
      <c r="B113" s="356">
        <v>39904</v>
      </c>
      <c r="C113" s="357">
        <v>13482.444737659012</v>
      </c>
      <c r="D113" s="357">
        <v>1668.3432850498054</v>
      </c>
      <c r="E113" s="26">
        <v>1989.0603669329601</v>
      </c>
      <c r="S113"/>
      <c r="T113"/>
      <c r="U113"/>
    </row>
    <row r="114" spans="2:21" ht="14">
      <c r="B114" s="356">
        <v>39934</v>
      </c>
      <c r="C114" s="357">
        <v>14138.891580343196</v>
      </c>
      <c r="D114" s="357">
        <v>1743.0062689535073</v>
      </c>
      <c r="E114" s="26">
        <v>2125.0492715356067</v>
      </c>
      <c r="S114"/>
      <c r="T114"/>
      <c r="U114"/>
    </row>
    <row r="115" spans="2:21" ht="14">
      <c r="B115" s="356">
        <v>39965</v>
      </c>
      <c r="C115" s="357">
        <v>14069.537892826533</v>
      </c>
      <c r="D115" s="357">
        <v>1784.5830092870299</v>
      </c>
      <c r="E115" s="26">
        <v>2232.5094962129565</v>
      </c>
      <c r="S115"/>
      <c r="T115"/>
      <c r="U115"/>
    </row>
    <row r="116" spans="2:21" ht="14">
      <c r="B116" s="356">
        <v>39995</v>
      </c>
      <c r="C116" s="357">
        <v>13368.468010428594</v>
      </c>
      <c r="D116" s="357">
        <v>1747.2683300596011</v>
      </c>
      <c r="E116" s="26">
        <v>2260.1005038833068</v>
      </c>
      <c r="S116"/>
      <c r="T116"/>
      <c r="U116"/>
    </row>
    <row r="117" spans="2:21" ht="14">
      <c r="B117" s="356">
        <v>40026</v>
      </c>
      <c r="C117" s="357">
        <v>12485.352280854955</v>
      </c>
      <c r="D117" s="357">
        <v>1612.5341710224709</v>
      </c>
      <c r="E117" s="26">
        <v>2116.92138844902</v>
      </c>
      <c r="S117"/>
      <c r="T117"/>
      <c r="U117"/>
    </row>
    <row r="118" spans="2:21" ht="14">
      <c r="B118" s="356">
        <v>40057</v>
      </c>
      <c r="C118" s="357">
        <v>11832.64958448681</v>
      </c>
      <c r="D118" s="357">
        <v>1541.4732062565865</v>
      </c>
      <c r="E118" s="26">
        <v>2122.0985326287432</v>
      </c>
      <c r="S118"/>
      <c r="T118"/>
      <c r="U118"/>
    </row>
    <row r="119" spans="2:21" ht="14">
      <c r="B119" s="356">
        <v>40087</v>
      </c>
      <c r="C119" s="357">
        <v>11638.897542282219</v>
      </c>
      <c r="D119" s="357">
        <v>1546.661168574866</v>
      </c>
      <c r="E119" s="26">
        <v>2143.4125278319029</v>
      </c>
      <c r="S119"/>
      <c r="T119"/>
      <c r="U119"/>
    </row>
    <row r="120" spans="2:21" ht="14">
      <c r="B120" s="356">
        <v>40118</v>
      </c>
      <c r="C120" s="357">
        <v>10769.809477516572</v>
      </c>
      <c r="D120" s="357">
        <v>1451.9481078966419</v>
      </c>
      <c r="E120" s="26">
        <v>2192.1049796632701</v>
      </c>
      <c r="S120"/>
      <c r="T120"/>
      <c r="U120"/>
    </row>
    <row r="121" spans="2:21" ht="14">
      <c r="B121" s="356">
        <v>40148</v>
      </c>
      <c r="C121" s="357">
        <v>9595.368809687634</v>
      </c>
      <c r="D121" s="357">
        <v>1260.7762928927543</v>
      </c>
      <c r="E121" s="26">
        <v>1996.83789338672</v>
      </c>
      <c r="S121"/>
      <c r="T121"/>
      <c r="U121"/>
    </row>
    <row r="122" spans="2:21" ht="14">
      <c r="B122" s="356">
        <v>40179</v>
      </c>
      <c r="C122" s="357">
        <v>8351.4194906711891</v>
      </c>
      <c r="D122" s="357">
        <v>1047.556509777578</v>
      </c>
      <c r="E122" s="26">
        <v>1741.3940343885768</v>
      </c>
      <c r="S122"/>
      <c r="T122"/>
      <c r="U122"/>
    </row>
    <row r="123" spans="2:21" ht="14">
      <c r="B123" s="356">
        <v>40210</v>
      </c>
      <c r="C123" s="357">
        <v>7692.1577214868876</v>
      </c>
      <c r="D123" s="357">
        <v>927.75648595627229</v>
      </c>
      <c r="E123" s="26">
        <v>1480.9013524344534</v>
      </c>
      <c r="S123"/>
      <c r="T123"/>
      <c r="U123"/>
    </row>
    <row r="124" spans="2:21" ht="14">
      <c r="B124" s="356">
        <v>40238</v>
      </c>
      <c r="C124" s="357">
        <v>6967.047170613474</v>
      </c>
      <c r="D124" s="357">
        <v>845.83066165335424</v>
      </c>
      <c r="E124" s="26">
        <v>1259.0547428197299</v>
      </c>
      <c r="S124"/>
      <c r="T124"/>
      <c r="U124"/>
    </row>
    <row r="125" spans="2:21" ht="14">
      <c r="B125" s="356">
        <v>40269</v>
      </c>
      <c r="C125" s="357">
        <v>6383.9018911751418</v>
      </c>
      <c r="D125" s="357">
        <v>764.97508340170805</v>
      </c>
      <c r="E125" s="26">
        <v>1067.667857677952</v>
      </c>
      <c r="S125"/>
      <c r="T125"/>
      <c r="U125"/>
    </row>
    <row r="126" spans="2:21" ht="14">
      <c r="B126" s="356">
        <v>40299</v>
      </c>
      <c r="C126" s="357">
        <v>6107.0909588612485</v>
      </c>
      <c r="D126" s="357">
        <v>725.93069469574732</v>
      </c>
      <c r="E126" s="26">
        <v>966.23722638969332</v>
      </c>
      <c r="S126"/>
      <c r="T126"/>
      <c r="U126"/>
    </row>
    <row r="127" spans="2:21" ht="14">
      <c r="B127" s="356">
        <v>40330</v>
      </c>
      <c r="C127" s="357">
        <v>6049.6321688703356</v>
      </c>
      <c r="D127" s="357">
        <v>688.85523057787168</v>
      </c>
      <c r="E127" s="26">
        <v>899.06546662525807</v>
      </c>
      <c r="S127"/>
      <c r="T127"/>
      <c r="U127"/>
    </row>
    <row r="128" spans="2:21" ht="14">
      <c r="B128" s="356">
        <v>40360</v>
      </c>
      <c r="C128" s="357">
        <v>5987.4392706873623</v>
      </c>
      <c r="D128" s="357">
        <v>677.42243914329492</v>
      </c>
      <c r="E128" s="26">
        <v>854.66694953433273</v>
      </c>
      <c r="S128"/>
      <c r="T128"/>
      <c r="U128"/>
    </row>
    <row r="129" spans="2:21" ht="14">
      <c r="B129" s="356">
        <v>40391</v>
      </c>
      <c r="C129" s="357">
        <v>5793.2928511941127</v>
      </c>
      <c r="D129" s="357">
        <v>680.75276258445831</v>
      </c>
      <c r="E129" s="26">
        <v>838.36040825798045</v>
      </c>
      <c r="S129"/>
      <c r="T129"/>
      <c r="U129"/>
    </row>
    <row r="130" spans="2:21" ht="14">
      <c r="B130" s="356">
        <v>40422</v>
      </c>
      <c r="C130" s="357">
        <v>5674.959308666279</v>
      </c>
      <c r="D130" s="357">
        <v>701.42617943033781</v>
      </c>
      <c r="E130" s="26">
        <v>844.94035121998525</v>
      </c>
      <c r="S130"/>
      <c r="T130"/>
      <c r="U130"/>
    </row>
    <row r="131" spans="2:21" ht="14">
      <c r="B131" s="356">
        <v>40452</v>
      </c>
      <c r="C131" s="357">
        <v>5540.196929289702</v>
      </c>
      <c r="D131" s="357">
        <v>695.54271179959539</v>
      </c>
      <c r="E131" s="26">
        <v>911.53909918707575</v>
      </c>
      <c r="S131"/>
      <c r="T131"/>
      <c r="U131"/>
    </row>
    <row r="132" spans="2:21" ht="14">
      <c r="B132" s="356">
        <v>40483</v>
      </c>
      <c r="C132" s="357">
        <v>5523.3549558247469</v>
      </c>
      <c r="D132" s="357">
        <v>681.15632403982625</v>
      </c>
      <c r="E132" s="26">
        <v>949.28976332872719</v>
      </c>
      <c r="S132"/>
      <c r="T132"/>
      <c r="U132"/>
    </row>
    <row r="133" spans="2:21" ht="14">
      <c r="B133" s="356">
        <v>40513</v>
      </c>
      <c r="C133" s="357">
        <v>5636.603292155155</v>
      </c>
      <c r="D133" s="357">
        <v>667.03452067688534</v>
      </c>
      <c r="E133" s="26">
        <v>1009.9356441344677</v>
      </c>
      <c r="S133"/>
      <c r="T133"/>
      <c r="U133"/>
    </row>
    <row r="134" spans="2:21" ht="14">
      <c r="B134" s="356">
        <v>40544</v>
      </c>
      <c r="C134" s="357">
        <v>5594.1378749109399</v>
      </c>
      <c r="D134" s="357">
        <v>656.58091267369934</v>
      </c>
      <c r="E134" s="26">
        <v>1015.2161683766968</v>
      </c>
      <c r="S134"/>
      <c r="T134"/>
      <c r="U134"/>
    </row>
    <row r="135" spans="2:21" ht="14">
      <c r="B135" s="356">
        <v>40575</v>
      </c>
      <c r="C135" s="357">
        <v>5462.3756108151028</v>
      </c>
      <c r="D135" s="357">
        <v>635.32609433098389</v>
      </c>
      <c r="E135" s="26">
        <v>994.9563054386449</v>
      </c>
      <c r="S135"/>
      <c r="T135"/>
      <c r="U135"/>
    </row>
    <row r="136" spans="2:21" ht="14">
      <c r="B136" s="356">
        <v>40603</v>
      </c>
      <c r="C136" s="357">
        <v>5366.7300181640749</v>
      </c>
      <c r="D136" s="357">
        <v>615.19880014265948</v>
      </c>
      <c r="E136" s="26">
        <v>986.24365836340166</v>
      </c>
      <c r="S136"/>
      <c r="T136"/>
      <c r="U136"/>
    </row>
    <row r="137" spans="2:21" ht="14">
      <c r="B137" s="356">
        <v>40634</v>
      </c>
      <c r="C137" s="357">
        <v>5504.9877071467226</v>
      </c>
      <c r="D137" s="357">
        <v>612.22977170348759</v>
      </c>
      <c r="E137" s="26">
        <v>1006.1188146680387</v>
      </c>
      <c r="S137"/>
      <c r="T137"/>
      <c r="U137"/>
    </row>
    <row r="138" spans="2:21" ht="14">
      <c r="B138" s="356">
        <v>40664</v>
      </c>
      <c r="C138" s="357">
        <v>5674.4334117689141</v>
      </c>
      <c r="D138" s="357">
        <v>623.31957589654246</v>
      </c>
      <c r="E138" s="26">
        <v>1080.6548481360933</v>
      </c>
      <c r="S138"/>
      <c r="T138"/>
      <c r="U138"/>
    </row>
    <row r="139" spans="2:21" ht="14">
      <c r="B139" s="356">
        <v>40695</v>
      </c>
      <c r="C139" s="357">
        <v>5657.0918063147064</v>
      </c>
      <c r="D139" s="357">
        <v>631.76763617022698</v>
      </c>
      <c r="E139" s="26">
        <v>1087.1714197630699</v>
      </c>
      <c r="S139"/>
      <c r="T139"/>
      <c r="U139"/>
    </row>
    <row r="140" spans="2:21" ht="14">
      <c r="B140" s="356">
        <v>40725</v>
      </c>
      <c r="C140" s="357">
        <v>5595.6258350799071</v>
      </c>
      <c r="D140" s="357">
        <v>640.02368986050908</v>
      </c>
      <c r="E140" s="26">
        <v>1077.0170136831</v>
      </c>
      <c r="S140"/>
      <c r="T140"/>
      <c r="U140"/>
    </row>
    <row r="141" spans="2:21" ht="14">
      <c r="B141" s="356">
        <v>40756</v>
      </c>
      <c r="C141" s="357">
        <v>5570.1067048912564</v>
      </c>
      <c r="D141" s="357">
        <v>635.27140486550707</v>
      </c>
      <c r="E141" s="26">
        <v>1056.40023743081</v>
      </c>
      <c r="S141"/>
      <c r="T141"/>
      <c r="U141"/>
    </row>
    <row r="142" spans="2:21" ht="14">
      <c r="B142" s="356">
        <v>40787</v>
      </c>
      <c r="C142" s="357">
        <v>5689.3202422145578</v>
      </c>
      <c r="D142" s="357">
        <v>653.81647257235397</v>
      </c>
      <c r="E142" s="26">
        <v>1109.2897451189567</v>
      </c>
      <c r="S142"/>
      <c r="T142"/>
      <c r="U142"/>
    </row>
    <row r="143" spans="2:21" ht="14">
      <c r="B143" s="356">
        <v>40817</v>
      </c>
      <c r="C143" s="357">
        <v>6037.8963227971408</v>
      </c>
      <c r="D143" s="357">
        <v>659.78403263243729</v>
      </c>
      <c r="E143" s="26">
        <v>1159.8884797702401</v>
      </c>
      <c r="S143"/>
      <c r="T143"/>
      <c r="U143"/>
    </row>
    <row r="144" spans="2:21" ht="14">
      <c r="B144" s="356">
        <v>40848</v>
      </c>
      <c r="C144" s="357">
        <v>6512.3040722713704</v>
      </c>
      <c r="D144" s="357">
        <v>679.308778081946</v>
      </c>
      <c r="E144" s="26">
        <v>1196.3135356483399</v>
      </c>
      <c r="S144"/>
      <c r="T144"/>
      <c r="U144"/>
    </row>
    <row r="145" spans="2:21" ht="14">
      <c r="B145" s="356">
        <v>40878</v>
      </c>
      <c r="C145" s="357">
        <v>7207.0529514357286</v>
      </c>
      <c r="D145" s="357">
        <v>674.61328808189876</v>
      </c>
      <c r="E145" s="26">
        <v>1212.0640704585367</v>
      </c>
      <c r="S145"/>
      <c r="T145"/>
      <c r="U145"/>
    </row>
    <row r="146" spans="2:21" ht="14">
      <c r="B146" s="356">
        <v>40909</v>
      </c>
      <c r="C146" s="357">
        <v>7514.7344280608331</v>
      </c>
      <c r="D146" s="357">
        <v>686.77682167675994</v>
      </c>
      <c r="E146" s="26">
        <v>1302.29338750945</v>
      </c>
      <c r="S146"/>
      <c r="T146"/>
      <c r="U146"/>
    </row>
    <row r="147" spans="2:21" ht="14">
      <c r="B147" s="356">
        <v>40940</v>
      </c>
      <c r="C147" s="357">
        <v>7088.8261425004193</v>
      </c>
      <c r="D147" s="357">
        <v>695.08865675087338</v>
      </c>
      <c r="E147" s="26">
        <v>1321.5759515487869</v>
      </c>
      <c r="S147"/>
      <c r="T147"/>
      <c r="U147"/>
    </row>
    <row r="148" spans="2:21" ht="14">
      <c r="B148" s="356">
        <v>40969</v>
      </c>
      <c r="C148" s="357">
        <v>6338.2128649859515</v>
      </c>
      <c r="D148" s="357">
        <v>682.86622375995194</v>
      </c>
      <c r="E148" s="26">
        <v>1348.3618111539599</v>
      </c>
      <c r="S148"/>
      <c r="T148"/>
      <c r="U148"/>
    </row>
    <row r="149" spans="2:21" ht="14">
      <c r="B149" s="356">
        <v>41000</v>
      </c>
      <c r="C149" s="357">
        <v>5732.335923507806</v>
      </c>
      <c r="D149" s="357">
        <v>683.16842312949848</v>
      </c>
      <c r="E149" s="26">
        <v>1327.5735992856701</v>
      </c>
      <c r="S149"/>
      <c r="T149"/>
      <c r="U149"/>
    </row>
    <row r="150" spans="2:21" ht="14">
      <c r="B150" s="356">
        <v>41030</v>
      </c>
      <c r="C150" s="357">
        <v>5868.7340255643394</v>
      </c>
      <c r="D150" s="357">
        <v>681.15776859050482</v>
      </c>
      <c r="E150" s="26">
        <v>1372.7962324159464</v>
      </c>
      <c r="S150"/>
      <c r="T150"/>
      <c r="U150"/>
    </row>
    <row r="151" spans="2:21" ht="14">
      <c r="B151" s="356">
        <v>41061</v>
      </c>
      <c r="C151" s="357">
        <v>6100.2733002552595</v>
      </c>
      <c r="D151" s="357">
        <v>680.35838330460263</v>
      </c>
      <c r="E151" s="26">
        <v>1393.5223416154367</v>
      </c>
      <c r="S151"/>
      <c r="T151"/>
      <c r="U151"/>
    </row>
    <row r="152" spans="2:21" ht="14">
      <c r="B152" s="356">
        <v>41091</v>
      </c>
      <c r="C152" s="357">
        <v>6312.0634482577816</v>
      </c>
      <c r="D152" s="357">
        <v>693.63169520613485</v>
      </c>
      <c r="E152" s="26">
        <v>1438.2488954765302</v>
      </c>
      <c r="S152"/>
      <c r="T152"/>
      <c r="U152"/>
    </row>
    <row r="153" spans="2:21" ht="14">
      <c r="B153" s="356">
        <v>41122</v>
      </c>
      <c r="C153" s="357">
        <v>6329.1307409998299</v>
      </c>
      <c r="D153" s="357">
        <v>705.16726037551052</v>
      </c>
      <c r="E153" s="26">
        <v>1490.3086924508434</v>
      </c>
      <c r="S153"/>
      <c r="T153"/>
      <c r="U153"/>
    </row>
    <row r="154" spans="2:21" ht="14">
      <c r="B154" s="356">
        <v>41153</v>
      </c>
      <c r="C154" s="357">
        <v>6356.3432029961996</v>
      </c>
      <c r="D154" s="357">
        <v>748.63341174169534</v>
      </c>
      <c r="E154" s="26">
        <v>1528.2493142242301</v>
      </c>
      <c r="S154"/>
      <c r="T154"/>
      <c r="U154"/>
    </row>
    <row r="155" spans="2:21" ht="14">
      <c r="B155" s="356">
        <v>41183</v>
      </c>
      <c r="C155" s="357">
        <v>6343.6812305644935</v>
      </c>
      <c r="D155" s="357">
        <v>734.73801516692868</v>
      </c>
      <c r="E155" s="26">
        <v>1531.2127811422799</v>
      </c>
      <c r="S155"/>
      <c r="T155"/>
      <c r="U155"/>
    </row>
    <row r="156" spans="2:21" ht="14">
      <c r="B156" s="356">
        <v>41214</v>
      </c>
      <c r="C156" s="357">
        <v>6142.7062235277917</v>
      </c>
      <c r="D156" s="357">
        <v>734.88968827605538</v>
      </c>
      <c r="E156" s="26">
        <v>1579.0129966185432</v>
      </c>
      <c r="S156"/>
      <c r="T156"/>
      <c r="U156"/>
    </row>
    <row r="157" spans="2:21" ht="14">
      <c r="B157" s="356">
        <v>41244</v>
      </c>
      <c r="C157" s="357">
        <v>5716.4802180356373</v>
      </c>
      <c r="D157" s="357">
        <v>731.12265333827838</v>
      </c>
      <c r="E157" s="26">
        <v>1632.6425597560767</v>
      </c>
      <c r="S157"/>
      <c r="T157"/>
      <c r="U157"/>
    </row>
    <row r="158" spans="2:21" ht="14">
      <c r="B158" s="356">
        <v>41275</v>
      </c>
      <c r="C158" s="357">
        <v>5365.1230314803688</v>
      </c>
      <c r="D158" s="357">
        <v>763.63410785501628</v>
      </c>
      <c r="E158" s="26">
        <v>1680.3563378174765</v>
      </c>
      <c r="S158"/>
      <c r="T158"/>
      <c r="U158"/>
    </row>
    <row r="159" spans="2:21" ht="14">
      <c r="B159" s="356">
        <v>41306</v>
      </c>
      <c r="C159" s="357">
        <v>5255.5166577263763</v>
      </c>
      <c r="D159" s="357">
        <v>796.24765880200994</v>
      </c>
      <c r="E159" s="26">
        <v>1651.2477629755067</v>
      </c>
      <c r="S159"/>
      <c r="T159"/>
      <c r="U159"/>
    </row>
    <row r="160" spans="2:21" ht="14">
      <c r="B160" s="356">
        <v>41334</v>
      </c>
      <c r="C160" s="357">
        <v>5401.6039640529953</v>
      </c>
      <c r="D160" s="357">
        <v>816.09126534758241</v>
      </c>
      <c r="E160" s="26">
        <v>1677.5207936190834</v>
      </c>
      <c r="S160"/>
      <c r="T160"/>
      <c r="U160"/>
    </row>
    <row r="161" spans="2:21" ht="14">
      <c r="B161" s="356">
        <v>41365</v>
      </c>
      <c r="C161" s="357">
        <v>5467.6800362043869</v>
      </c>
      <c r="D161" s="357">
        <v>837.64958496444672</v>
      </c>
      <c r="E161" s="26">
        <v>1719.5390448202434</v>
      </c>
      <c r="S161"/>
      <c r="T161"/>
      <c r="U161"/>
    </row>
    <row r="162" spans="2:21" ht="14">
      <c r="B162" s="356">
        <v>41395</v>
      </c>
      <c r="C162" s="357">
        <v>5603.9973114652139</v>
      </c>
      <c r="D162" s="357">
        <v>847.4147860245954</v>
      </c>
      <c r="E162" s="26">
        <v>1817.1810558473132</v>
      </c>
      <c r="S162"/>
      <c r="T162"/>
      <c r="U162"/>
    </row>
    <row r="163" spans="2:21" ht="14">
      <c r="B163" s="356">
        <v>41426</v>
      </c>
      <c r="C163" s="357">
        <v>5732.8025659597852</v>
      </c>
      <c r="D163" s="357">
        <v>872.40093907567268</v>
      </c>
      <c r="E163" s="26">
        <v>1836.3688551255566</v>
      </c>
      <c r="S163"/>
      <c r="T163"/>
      <c r="U163"/>
    </row>
    <row r="164" spans="2:21" ht="14">
      <c r="B164" s="356">
        <v>41456</v>
      </c>
      <c r="C164" s="357">
        <v>5938.1008284240479</v>
      </c>
      <c r="D164" s="357">
        <v>903.39129282729436</v>
      </c>
      <c r="E164" s="26">
        <v>1809.97145995496</v>
      </c>
      <c r="S164"/>
      <c r="T164"/>
      <c r="U164"/>
    </row>
    <row r="165" spans="2:21" ht="14">
      <c r="B165" s="356">
        <v>41487</v>
      </c>
      <c r="C165" s="357">
        <v>5925.3218247727855</v>
      </c>
      <c r="D165" s="357">
        <v>939.77973273385032</v>
      </c>
      <c r="E165" s="26">
        <v>1771.6384432230168</v>
      </c>
      <c r="S165"/>
      <c r="T165"/>
      <c r="U165"/>
    </row>
    <row r="166" spans="2:21" ht="14">
      <c r="B166" s="356">
        <v>41518</v>
      </c>
      <c r="C166" s="357">
        <v>5801.7605116367349</v>
      </c>
      <c r="D166" s="357">
        <v>971.64258992000794</v>
      </c>
      <c r="E166" s="26">
        <v>1739.4983462283833</v>
      </c>
      <c r="S166"/>
      <c r="T166"/>
      <c r="U166"/>
    </row>
    <row r="167" spans="2:21" ht="14">
      <c r="B167" s="356">
        <v>41548</v>
      </c>
      <c r="C167" s="357">
        <v>5660.354682128208</v>
      </c>
      <c r="D167" s="357">
        <v>980.19940651941431</v>
      </c>
      <c r="E167" s="26">
        <v>1760.0815885629634</v>
      </c>
      <c r="S167"/>
      <c r="T167"/>
      <c r="U167"/>
    </row>
    <row r="168" spans="2:21" ht="14">
      <c r="B168" s="356">
        <v>41579</v>
      </c>
      <c r="C168" s="357">
        <v>5722.1197537645958</v>
      </c>
      <c r="D168" s="357">
        <v>990.1390013204591</v>
      </c>
      <c r="E168" s="26">
        <v>1721.0113860268302</v>
      </c>
      <c r="S168"/>
      <c r="T168"/>
      <c r="U168"/>
    </row>
    <row r="169" spans="2:21" ht="14">
      <c r="B169" s="356">
        <v>41609</v>
      </c>
      <c r="C169" s="357">
        <v>5636.4566043957921</v>
      </c>
      <c r="D169" s="357">
        <v>982.4134422542337</v>
      </c>
      <c r="E169" s="26">
        <v>1671.5593784925034</v>
      </c>
      <c r="S169"/>
      <c r="T169"/>
      <c r="U169"/>
    </row>
    <row r="170" spans="2:21" ht="14">
      <c r="B170" s="356">
        <v>41640</v>
      </c>
      <c r="C170" s="357">
        <v>5557.0629810616638</v>
      </c>
      <c r="D170" s="357">
        <v>975.59463874422397</v>
      </c>
      <c r="E170" s="26">
        <v>1650.3646517407533</v>
      </c>
      <c r="S170"/>
      <c r="T170"/>
      <c r="U170"/>
    </row>
    <row r="171" spans="2:21" ht="14">
      <c r="B171" s="356">
        <v>41671</v>
      </c>
      <c r="C171" s="357">
        <v>5465.8102793602329</v>
      </c>
      <c r="D171" s="357">
        <v>957.92517990959288</v>
      </c>
      <c r="E171" s="26">
        <v>1683.7866026218401</v>
      </c>
      <c r="S171"/>
      <c r="T171"/>
      <c r="U171"/>
    </row>
    <row r="172" spans="2:21" ht="14">
      <c r="B172" s="356">
        <v>41699</v>
      </c>
      <c r="C172" s="357">
        <v>5494.8423808954758</v>
      </c>
      <c r="D172" s="357">
        <v>947.61671920784329</v>
      </c>
      <c r="E172" s="26">
        <v>1750.9624191914966</v>
      </c>
      <c r="S172"/>
      <c r="T172"/>
      <c r="U172"/>
    </row>
    <row r="173" spans="2:21" ht="14">
      <c r="B173" s="356">
        <v>41730</v>
      </c>
      <c r="C173" s="357">
        <v>5485.593633457851</v>
      </c>
      <c r="D173" s="357">
        <v>926.82839975882325</v>
      </c>
      <c r="E173" s="26">
        <v>1737.2666138050099</v>
      </c>
      <c r="S173"/>
      <c r="T173"/>
      <c r="U173"/>
    </row>
    <row r="174" spans="2:21" ht="14">
      <c r="B174" s="356">
        <v>41760</v>
      </c>
      <c r="C174" s="357">
        <v>5440.0187207529671</v>
      </c>
      <c r="D174" s="357">
        <v>922.63855611358338</v>
      </c>
      <c r="E174" s="26">
        <v>1777.3644277739968</v>
      </c>
      <c r="S174"/>
      <c r="T174"/>
      <c r="U174"/>
    </row>
    <row r="175" spans="2:21" ht="14">
      <c r="B175" s="356">
        <v>41791</v>
      </c>
      <c r="C175" s="357">
        <v>5385.1994818785852</v>
      </c>
      <c r="D175" s="357">
        <v>942.44966716976626</v>
      </c>
      <c r="E175" s="26">
        <v>1822.9625523615566</v>
      </c>
      <c r="S175"/>
      <c r="T175"/>
      <c r="U175"/>
    </row>
    <row r="176" spans="2:21" ht="14">
      <c r="B176" s="356">
        <v>41821</v>
      </c>
      <c r="C176" s="357">
        <v>5297.6421433829009</v>
      </c>
      <c r="D176" s="357">
        <v>944.47726380693439</v>
      </c>
      <c r="E176" s="26">
        <v>1835.8174004794701</v>
      </c>
      <c r="S176"/>
      <c r="T176"/>
      <c r="U176"/>
    </row>
    <row r="177" spans="2:21" ht="14">
      <c r="B177" s="356">
        <v>41852</v>
      </c>
      <c r="C177" s="357">
        <v>5389.4736598734098</v>
      </c>
      <c r="D177" s="357">
        <v>901.34597958372831</v>
      </c>
      <c r="E177" s="26">
        <v>1745.9569496580934</v>
      </c>
      <c r="S177"/>
      <c r="T177"/>
      <c r="U177"/>
    </row>
    <row r="178" spans="2:21" ht="14">
      <c r="B178" s="356">
        <v>41883</v>
      </c>
      <c r="C178" s="357">
        <v>5512.7829133328951</v>
      </c>
      <c r="D178" s="357">
        <v>819.14434050520231</v>
      </c>
      <c r="E178" s="26">
        <v>1648.9190929978467</v>
      </c>
      <c r="S178"/>
      <c r="T178"/>
      <c r="U178"/>
    </row>
    <row r="179" spans="2:21" ht="14">
      <c r="B179" s="356">
        <v>41913</v>
      </c>
      <c r="C179" s="357">
        <v>5692.9500588053443</v>
      </c>
      <c r="D179" s="357">
        <v>769.34491817924265</v>
      </c>
      <c r="E179" s="26">
        <v>1645.9817539403066</v>
      </c>
      <c r="S179"/>
      <c r="T179"/>
      <c r="U179"/>
    </row>
    <row r="180" spans="2:21" ht="14">
      <c r="B180" s="356">
        <v>41944</v>
      </c>
      <c r="C180" s="357">
        <v>5672.6971939820332</v>
      </c>
      <c r="D180" s="357">
        <v>741.78332702302703</v>
      </c>
      <c r="E180" s="26">
        <v>1662.45983442754</v>
      </c>
      <c r="S180"/>
      <c r="T180"/>
      <c r="U180"/>
    </row>
    <row r="181" spans="2:21" ht="14">
      <c r="B181" s="356">
        <v>41974</v>
      </c>
      <c r="C181" s="357">
        <v>5603.7407786544172</v>
      </c>
      <c r="D181" s="357">
        <v>752.78374635871535</v>
      </c>
      <c r="E181" s="26">
        <v>1629.0336688763666</v>
      </c>
      <c r="S181"/>
      <c r="T181"/>
      <c r="U181"/>
    </row>
    <row r="182" spans="2:21" ht="14">
      <c r="B182" s="356">
        <v>42005</v>
      </c>
      <c r="C182" s="357">
        <v>5474.9916820111403</v>
      </c>
      <c r="D182" s="357">
        <v>745.38278579537894</v>
      </c>
      <c r="E182" s="26">
        <v>1543.9539189305267</v>
      </c>
      <c r="S182"/>
      <c r="T182"/>
      <c r="U182"/>
    </row>
    <row r="183" spans="2:21" ht="14">
      <c r="B183" s="356">
        <v>42036</v>
      </c>
      <c r="C183" s="357">
        <v>5466.077746026659</v>
      </c>
      <c r="D183" s="357">
        <v>740.20086568003842</v>
      </c>
      <c r="E183" s="26">
        <v>1513.3089481768002</v>
      </c>
      <c r="S183"/>
      <c r="T183"/>
      <c r="U183"/>
    </row>
    <row r="184" spans="2:21" ht="14">
      <c r="B184" s="356">
        <v>42064</v>
      </c>
      <c r="C184" s="357">
        <v>5545.285144440556</v>
      </c>
      <c r="D184" s="357">
        <v>712.03870342228186</v>
      </c>
      <c r="E184" s="26">
        <v>1534.4486843885268</v>
      </c>
      <c r="S184"/>
      <c r="T184"/>
      <c r="U184"/>
    </row>
    <row r="185" spans="2:21" ht="14">
      <c r="B185" s="356">
        <v>42095</v>
      </c>
      <c r="C185" s="357">
        <v>5585.4138081818046</v>
      </c>
      <c r="D185" s="357">
        <v>701.7938303473743</v>
      </c>
      <c r="E185" s="26">
        <v>1604.6628432253801</v>
      </c>
      <c r="S185"/>
      <c r="T185"/>
      <c r="U185"/>
    </row>
    <row r="186" spans="2:21" ht="14">
      <c r="B186" s="356">
        <v>42125</v>
      </c>
      <c r="C186" s="357">
        <v>5503.8248637819597</v>
      </c>
      <c r="D186" s="357">
        <v>697.70923862949132</v>
      </c>
      <c r="E186" s="26">
        <v>1575.61396919399</v>
      </c>
      <c r="S186"/>
      <c r="T186"/>
      <c r="U186"/>
    </row>
    <row r="187" spans="2:21" ht="14">
      <c r="B187" s="356">
        <v>42156</v>
      </c>
      <c r="C187" s="357">
        <v>5427.3287800192402</v>
      </c>
      <c r="D187" s="357">
        <v>706.52651649182633</v>
      </c>
      <c r="E187" s="26">
        <v>1537.7374874955733</v>
      </c>
      <c r="S187"/>
      <c r="T187"/>
      <c r="U187"/>
    </row>
    <row r="188" spans="2:21" ht="14">
      <c r="B188" s="356">
        <v>42186</v>
      </c>
      <c r="C188" s="357">
        <v>5395.2239882298245</v>
      </c>
      <c r="D188" s="357">
        <v>683.53309377159894</v>
      </c>
      <c r="E188" s="26">
        <v>1473.3718800145168</v>
      </c>
      <c r="S188"/>
      <c r="T188"/>
      <c r="U188"/>
    </row>
    <row r="189" spans="2:21" ht="14">
      <c r="B189" s="356">
        <v>42217</v>
      </c>
      <c r="C189" s="357">
        <v>5373.8543913400335</v>
      </c>
      <c r="D189" s="357">
        <v>676.55047291131598</v>
      </c>
      <c r="E189" s="26">
        <v>1460.3455057573035</v>
      </c>
      <c r="S189"/>
      <c r="T189"/>
      <c r="U189"/>
    </row>
    <row r="190" spans="2:21" ht="14">
      <c r="B190" s="356">
        <v>42248</v>
      </c>
      <c r="C190" s="357">
        <v>5322.2079623865266</v>
      </c>
      <c r="D190" s="357">
        <v>669.41123149192401</v>
      </c>
      <c r="E190" s="26">
        <v>1436.6742310374666</v>
      </c>
      <c r="S190"/>
      <c r="T190"/>
      <c r="U190"/>
    </row>
    <row r="191" spans="2:21" ht="14">
      <c r="B191" s="356">
        <v>42278</v>
      </c>
      <c r="C191" s="357">
        <v>5218.3582115443296</v>
      </c>
      <c r="D191" s="357">
        <v>652.36091483570442</v>
      </c>
      <c r="E191" s="26">
        <v>1440.0564502614168</v>
      </c>
      <c r="S191"/>
      <c r="T191"/>
      <c r="U191"/>
    </row>
    <row r="192" spans="2:21" ht="14">
      <c r="B192" s="356">
        <v>42309</v>
      </c>
      <c r="C192" s="357">
        <v>5169.4275460767603</v>
      </c>
      <c r="D192" s="357">
        <v>664.65282599561669</v>
      </c>
      <c r="E192" s="26">
        <v>1422.1065501518499</v>
      </c>
      <c r="S192"/>
      <c r="T192"/>
      <c r="U192"/>
    </row>
    <row r="193" spans="2:21" ht="14">
      <c r="B193" s="356">
        <v>42339</v>
      </c>
      <c r="C193" s="357">
        <v>5222.0750779802147</v>
      </c>
      <c r="D193" s="357">
        <v>673.06974579469465</v>
      </c>
      <c r="E193" s="26">
        <v>1402.4483867030367</v>
      </c>
      <c r="S193"/>
      <c r="T193"/>
      <c r="U193"/>
    </row>
    <row r="194" spans="2:21" ht="14">
      <c r="B194" s="356">
        <v>42370</v>
      </c>
      <c r="C194" s="357">
        <v>5357.7639365236746</v>
      </c>
      <c r="D194" s="357">
        <v>713.54411212549803</v>
      </c>
      <c r="E194" s="26">
        <v>1349.41455109862</v>
      </c>
      <c r="S194"/>
      <c r="T194"/>
      <c r="U194"/>
    </row>
    <row r="195" spans="2:21" ht="14">
      <c r="B195" s="356">
        <v>42401</v>
      </c>
      <c r="C195" s="357">
        <v>5459.1577523943652</v>
      </c>
      <c r="D195" s="357">
        <v>712.54783286276017</v>
      </c>
      <c r="E195" s="26">
        <v>1327.76824068051</v>
      </c>
      <c r="S195"/>
      <c r="T195"/>
      <c r="U195"/>
    </row>
    <row r="196" spans="2:21" ht="14">
      <c r="B196" s="356">
        <v>42430</v>
      </c>
      <c r="C196" s="357">
        <v>5369.4880576003188</v>
      </c>
      <c r="D196" s="357">
        <v>703.33901712540558</v>
      </c>
      <c r="E196" s="26">
        <v>1296.91436821805</v>
      </c>
      <c r="S196"/>
      <c r="T196"/>
      <c r="U196"/>
    </row>
    <row r="197" spans="2:21" ht="14">
      <c r="B197" s="356">
        <v>42461</v>
      </c>
      <c r="C197" s="357">
        <v>5433.6364312841542</v>
      </c>
      <c r="D197" s="357">
        <v>717.24801772090962</v>
      </c>
      <c r="E197" s="26">
        <v>1308.2886423161633</v>
      </c>
      <c r="S197"/>
      <c r="T197"/>
      <c r="U197"/>
    </row>
    <row r="198" spans="2:21" ht="14">
      <c r="B198" s="356">
        <v>42491</v>
      </c>
      <c r="C198" s="357">
        <v>5479.6083012163072</v>
      </c>
      <c r="D198" s="357">
        <v>747.06829852572162</v>
      </c>
      <c r="E198" s="26">
        <v>1288.0011348796531</v>
      </c>
      <c r="S198"/>
      <c r="T198"/>
      <c r="U198"/>
    </row>
    <row r="199" spans="2:21" ht="14">
      <c r="B199" s="356">
        <v>42522</v>
      </c>
      <c r="C199" s="357">
        <v>5604.8234230641947</v>
      </c>
      <c r="D199" s="357">
        <v>764.35548312073968</v>
      </c>
      <c r="E199" s="26">
        <v>1279.7794598278999</v>
      </c>
      <c r="S199"/>
      <c r="T199"/>
      <c r="U199"/>
    </row>
    <row r="200" spans="2:21" ht="14">
      <c r="B200" s="356">
        <v>42552</v>
      </c>
      <c r="C200" s="357">
        <v>5515.8567713939447</v>
      </c>
      <c r="D200" s="357">
        <v>745.84852114986427</v>
      </c>
      <c r="E200" s="26">
        <v>1255.4812400454132</v>
      </c>
      <c r="S200"/>
      <c r="T200"/>
      <c r="U200"/>
    </row>
    <row r="201" spans="2:21" ht="14">
      <c r="B201" s="356">
        <v>42583</v>
      </c>
      <c r="C201" s="357">
        <v>5357.8287608543578</v>
      </c>
      <c r="D201" s="357">
        <v>706.67708566497492</v>
      </c>
      <c r="E201" s="26">
        <v>1220.4703545445434</v>
      </c>
      <c r="S201"/>
      <c r="T201"/>
      <c r="U201"/>
    </row>
    <row r="202" spans="2:21" ht="14">
      <c r="B202" s="356">
        <v>42614</v>
      </c>
      <c r="C202" s="357">
        <v>5206.6286542554772</v>
      </c>
      <c r="D202" s="357">
        <v>680.14943130136066</v>
      </c>
      <c r="E202" s="26">
        <v>1223.4300188597069</v>
      </c>
      <c r="S202"/>
      <c r="T202"/>
      <c r="U202"/>
    </row>
    <row r="203" spans="2:21" ht="14">
      <c r="B203" s="356">
        <v>42644</v>
      </c>
      <c r="C203" s="357">
        <v>5217.497242245342</v>
      </c>
      <c r="D203" s="357">
        <v>690.4147859942583</v>
      </c>
      <c r="E203" s="26">
        <v>1212.2731599731133</v>
      </c>
      <c r="S203"/>
      <c r="T203"/>
      <c r="U203"/>
    </row>
    <row r="204" spans="2:21" ht="14">
      <c r="B204" s="356">
        <v>42675</v>
      </c>
      <c r="C204" s="357">
        <v>5331.0715062296831</v>
      </c>
      <c r="D204" s="357">
        <v>706.06843465267104</v>
      </c>
      <c r="E204" s="26">
        <v>1244.5178560636834</v>
      </c>
      <c r="S204"/>
      <c r="T204"/>
      <c r="U204"/>
    </row>
    <row r="205" spans="2:21" ht="14">
      <c r="B205" s="356">
        <v>42705</v>
      </c>
      <c r="C205" s="357">
        <v>5473.0971417183855</v>
      </c>
      <c r="D205" s="357">
        <v>703.25874339950667</v>
      </c>
      <c r="E205" s="26">
        <v>1251.2963889435068</v>
      </c>
      <c r="S205"/>
      <c r="T205"/>
      <c r="U205"/>
    </row>
    <row r="206" spans="2:21" ht="14">
      <c r="B206" s="356">
        <v>42736</v>
      </c>
      <c r="C206" s="357">
        <v>5474.9942010837976</v>
      </c>
      <c r="D206" s="357">
        <v>701.02210733899392</v>
      </c>
      <c r="E206" s="26">
        <v>1245.3809415785665</v>
      </c>
      <c r="S206"/>
      <c r="T206"/>
      <c r="U206"/>
    </row>
    <row r="207" spans="2:21" ht="14">
      <c r="B207" s="356">
        <v>42767</v>
      </c>
      <c r="C207" s="357">
        <v>5419.9361991685537</v>
      </c>
      <c r="D207" s="357">
        <v>676.90115401014702</v>
      </c>
      <c r="E207" s="26">
        <v>1254.8530541280734</v>
      </c>
      <c r="S207"/>
      <c r="T207"/>
      <c r="U207"/>
    </row>
    <row r="208" spans="2:21" ht="14">
      <c r="B208" s="356">
        <v>42795</v>
      </c>
      <c r="C208" s="357">
        <v>5388.820115492972</v>
      </c>
      <c r="D208" s="357">
        <v>688.60133474704674</v>
      </c>
      <c r="E208" s="26">
        <v>1244.4473754071498</v>
      </c>
      <c r="S208"/>
      <c r="T208"/>
      <c r="U208"/>
    </row>
    <row r="209" spans="2:21" ht="14">
      <c r="B209" s="356">
        <v>42826</v>
      </c>
      <c r="C209" s="357">
        <v>5447.602155650874</v>
      </c>
      <c r="D209" s="357">
        <v>683.93625583468804</v>
      </c>
      <c r="E209" s="26">
        <v>1279.8253488073199</v>
      </c>
      <c r="S209"/>
      <c r="T209"/>
      <c r="U209"/>
    </row>
    <row r="210" spans="2:21" ht="14">
      <c r="B210" s="356">
        <v>42856</v>
      </c>
      <c r="C210" s="357">
        <v>5556.0978698625186</v>
      </c>
      <c r="D210" s="357">
        <v>709.17199635162433</v>
      </c>
      <c r="E210" s="26">
        <v>1289.7170262289999</v>
      </c>
      <c r="S210"/>
      <c r="T210"/>
      <c r="U210"/>
    </row>
    <row r="211" spans="2:21" ht="14">
      <c r="B211" s="356">
        <v>42887</v>
      </c>
      <c r="C211" s="357">
        <v>5751.6852317654311</v>
      </c>
      <c r="D211" s="357">
        <v>745.9127680892866</v>
      </c>
      <c r="E211" s="26">
        <v>1349.1868539671832</v>
      </c>
      <c r="S211"/>
      <c r="T211"/>
      <c r="U211"/>
    </row>
    <row r="212" spans="2:21" ht="14">
      <c r="B212" s="356">
        <v>42917</v>
      </c>
      <c r="C212" s="357">
        <v>6200.1200468037669</v>
      </c>
      <c r="D212" s="357">
        <v>781.43959533575264</v>
      </c>
      <c r="E212" s="26">
        <v>1424.81113948089</v>
      </c>
      <c r="S212"/>
      <c r="T212"/>
      <c r="U212"/>
    </row>
    <row r="213" spans="2:21" ht="14">
      <c r="B213" s="356">
        <v>42948</v>
      </c>
      <c r="C213" s="357">
        <v>6790.7756212059139</v>
      </c>
      <c r="D213" s="357">
        <v>814.20628485137524</v>
      </c>
      <c r="E213" s="26">
        <v>1479.8951840167101</v>
      </c>
      <c r="S213"/>
      <c r="T213"/>
      <c r="U213"/>
    </row>
    <row r="214" spans="2:21" ht="14">
      <c r="B214" s="356">
        <v>42979</v>
      </c>
      <c r="C214" s="357">
        <v>7237.0702865263202</v>
      </c>
      <c r="D214" s="357">
        <v>826.57933568670876</v>
      </c>
      <c r="E214" s="26">
        <v>1460.3107021006633</v>
      </c>
      <c r="S214"/>
      <c r="T214"/>
      <c r="U214"/>
    </row>
    <row r="215" spans="2:21" ht="14">
      <c r="B215" s="356">
        <v>43009</v>
      </c>
      <c r="C215" s="357">
        <v>7414.389482521522</v>
      </c>
      <c r="D215" s="357">
        <v>842.87948255820345</v>
      </c>
      <c r="E215" s="26">
        <v>1389.6621954449167</v>
      </c>
      <c r="S215"/>
      <c r="T215"/>
      <c r="U215"/>
    </row>
    <row r="216" spans="2:21" ht="14">
      <c r="B216" s="356">
        <v>43040</v>
      </c>
      <c r="C216" s="357">
        <v>7539.0368609478091</v>
      </c>
      <c r="D216" s="357">
        <v>877.20447178259235</v>
      </c>
      <c r="E216" s="26">
        <v>1324.05213290693</v>
      </c>
      <c r="S216"/>
      <c r="T216"/>
      <c r="U216"/>
    </row>
    <row r="217" spans="2:21">
      <c r="B217" s="82"/>
    </row>
  </sheetData>
  <pageMargins left="0.7" right="0.7" top="0.75" bottom="0.75" header="0.3" footer="0.3"/>
  <pageSetup paperSize="9" orientation="portrait" horizontalDpi="1200" verticalDpi="1200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5"/>
  <sheetViews>
    <sheetView workbookViewId="0">
      <selection activeCell="T10" sqref="T10"/>
    </sheetView>
  </sheetViews>
  <sheetFormatPr baseColWidth="10" defaultColWidth="8.83203125" defaultRowHeight="13" x14ac:dyDescent="0"/>
  <cols>
    <col min="1" max="1" width="0.83203125" style="1" customWidth="1"/>
    <col min="2" max="2" width="17.33203125" style="1" customWidth="1"/>
    <col min="3" max="4" width="14.83203125" style="1" customWidth="1"/>
    <col min="5" max="16384" width="8.83203125" style="1"/>
  </cols>
  <sheetData>
    <row r="1" spans="2:6" ht="15">
      <c r="B1" s="6" t="s">
        <v>44</v>
      </c>
    </row>
    <row r="2" spans="2:6" ht="14" thickBot="1">
      <c r="B2" s="4"/>
      <c r="C2" s="4"/>
      <c r="D2" s="4"/>
      <c r="E2" s="4"/>
      <c r="F2" s="4"/>
    </row>
    <row r="3" spans="2:6">
      <c r="B3" s="52" t="s">
        <v>5</v>
      </c>
      <c r="C3" s="53">
        <v>2001</v>
      </c>
      <c r="D3" s="54">
        <v>2016</v>
      </c>
      <c r="E3" s="4"/>
      <c r="F3" s="4"/>
    </row>
    <row r="4" spans="2:6">
      <c r="B4" s="55" t="s">
        <v>47</v>
      </c>
      <c r="C4" s="51">
        <v>3.1</v>
      </c>
      <c r="D4" s="56">
        <v>5.0999999999999996</v>
      </c>
      <c r="E4" s="4"/>
      <c r="F4" s="4"/>
    </row>
    <row r="5" spans="2:6">
      <c r="B5" s="57" t="s">
        <v>6</v>
      </c>
      <c r="C5" s="51">
        <v>3.6</v>
      </c>
      <c r="D5" s="56">
        <v>5.5</v>
      </c>
      <c r="E5" s="4"/>
      <c r="F5" s="4"/>
    </row>
    <row r="6" spans="2:6">
      <c r="B6" s="55" t="s">
        <v>48</v>
      </c>
      <c r="C6" s="51">
        <v>2.7</v>
      </c>
      <c r="D6" s="56">
        <v>4.8</v>
      </c>
      <c r="E6" s="4"/>
      <c r="F6" s="4"/>
    </row>
    <row r="7" spans="2:6">
      <c r="B7" s="55" t="s">
        <v>2</v>
      </c>
      <c r="C7" s="51">
        <v>3.6</v>
      </c>
      <c r="D7" s="56">
        <v>6.2</v>
      </c>
      <c r="E7" s="4"/>
      <c r="F7" s="4"/>
    </row>
    <row r="8" spans="2:6">
      <c r="B8" s="55" t="s">
        <v>49</v>
      </c>
      <c r="C8" s="51">
        <v>4.0999999999999996</v>
      </c>
      <c r="D8" s="56">
        <v>6.7</v>
      </c>
      <c r="E8" s="4"/>
      <c r="F8" s="4"/>
    </row>
    <row r="9" spans="2:6">
      <c r="B9" s="55" t="s">
        <v>4</v>
      </c>
      <c r="C9" s="51">
        <v>3.7</v>
      </c>
      <c r="D9" s="56">
        <v>5.7</v>
      </c>
      <c r="E9" s="4"/>
      <c r="F9" s="4"/>
    </row>
    <row r="10" spans="2:6">
      <c r="B10" s="55" t="s">
        <v>50</v>
      </c>
      <c r="C10" s="51">
        <v>3.4</v>
      </c>
      <c r="D10" s="56">
        <v>5.6</v>
      </c>
      <c r="E10" s="4"/>
      <c r="F10" s="4"/>
    </row>
    <row r="11" spans="2:6">
      <c r="B11" s="55" t="s">
        <v>3</v>
      </c>
      <c r="C11" s="51">
        <v>4.7</v>
      </c>
      <c r="D11" s="56">
        <v>7.1</v>
      </c>
      <c r="E11" s="4"/>
      <c r="F11" s="4"/>
    </row>
    <row r="12" spans="2:6">
      <c r="B12" s="55" t="s">
        <v>51</v>
      </c>
      <c r="C12" s="51">
        <v>4.2</v>
      </c>
      <c r="D12" s="56">
        <v>6.6</v>
      </c>
      <c r="E12" s="4"/>
      <c r="F12" s="4"/>
    </row>
    <row r="13" spans="2:6" ht="14" thickBot="1">
      <c r="B13" s="58" t="s">
        <v>1</v>
      </c>
      <c r="C13" s="59">
        <v>5.8</v>
      </c>
      <c r="D13" s="60">
        <v>8.3000000000000007</v>
      </c>
      <c r="E13" s="4"/>
      <c r="F13" s="4"/>
    </row>
    <row r="15" spans="2:6">
      <c r="B15" s="32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workbookViewId="0">
      <selection activeCell="R10" sqref="R10"/>
    </sheetView>
  </sheetViews>
  <sheetFormatPr baseColWidth="10" defaultColWidth="8.83203125" defaultRowHeight="13" x14ac:dyDescent="0"/>
  <cols>
    <col min="1" max="1" width="0.83203125" style="1" customWidth="1"/>
    <col min="2" max="2" width="17.5" style="1" customWidth="1"/>
    <col min="3" max="4" width="13.6640625" style="1" customWidth="1"/>
    <col min="5" max="16384" width="8.83203125" style="1"/>
  </cols>
  <sheetData>
    <row r="1" spans="2:4" ht="15">
      <c r="B1" s="6" t="s">
        <v>52</v>
      </c>
    </row>
    <row r="2" spans="2:4" ht="14" thickBot="1"/>
    <row r="3" spans="2:4">
      <c r="B3" s="8"/>
      <c r="C3" s="12">
        <v>2006</v>
      </c>
      <c r="D3" s="9">
        <v>2014</v>
      </c>
    </row>
    <row r="4" spans="2:4">
      <c r="B4" s="10" t="s">
        <v>1</v>
      </c>
      <c r="C4" s="16">
        <v>2.0099999999999998</v>
      </c>
      <c r="D4" s="17">
        <v>2.4540000000000002</v>
      </c>
    </row>
    <row r="5" spans="2:4">
      <c r="B5" s="10" t="s">
        <v>3</v>
      </c>
      <c r="C5" s="16">
        <v>1.8540000000000001</v>
      </c>
      <c r="D5" s="17">
        <v>2.141</v>
      </c>
    </row>
    <row r="6" spans="2:4">
      <c r="B6" s="10" t="s">
        <v>4</v>
      </c>
      <c r="C6" s="16">
        <v>1.7609999999999999</v>
      </c>
      <c r="D6" s="17">
        <v>2.1419999999999999</v>
      </c>
    </row>
    <row r="7" spans="2:4">
      <c r="B7" s="10" t="s">
        <v>6</v>
      </c>
      <c r="C7" s="16">
        <v>1.911</v>
      </c>
      <c r="D7" s="17">
        <v>2.0950000000000002</v>
      </c>
    </row>
    <row r="8" spans="2:4" ht="14" thickBot="1">
      <c r="B8" s="11" t="s">
        <v>2</v>
      </c>
      <c r="C8" s="18">
        <v>1.8720000000000001</v>
      </c>
      <c r="D8" s="19">
        <v>1.9590000000000001</v>
      </c>
    </row>
    <row r="9" spans="2:4">
      <c r="B9" s="3"/>
    </row>
    <row r="10" spans="2:4">
      <c r="B10" s="32"/>
    </row>
  </sheetData>
  <pageMargins left="0.7" right="0.7" top="0.75" bottom="0.75" header="0.3" footer="0.3"/>
  <pageSetup paperSize="9"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0"/>
  <sheetViews>
    <sheetView workbookViewId="0">
      <selection activeCell="E16" sqref="E16"/>
    </sheetView>
  </sheetViews>
  <sheetFormatPr baseColWidth="10" defaultColWidth="8.83203125" defaultRowHeight="13" x14ac:dyDescent="0"/>
  <cols>
    <col min="1" max="1" width="0.83203125" style="1" customWidth="1"/>
    <col min="2" max="2" width="16.33203125" style="1" customWidth="1"/>
    <col min="3" max="3" width="22.1640625" style="1" customWidth="1"/>
    <col min="4" max="4" width="26.5" style="1" customWidth="1"/>
    <col min="5" max="5" width="22.1640625" style="1" customWidth="1"/>
    <col min="6" max="16384" width="8.83203125" style="1"/>
  </cols>
  <sheetData>
    <row r="1" spans="2:4" ht="15">
      <c r="B1" s="6" t="s">
        <v>55</v>
      </c>
    </row>
    <row r="2" spans="2:4" ht="14" thickBot="1"/>
    <row r="3" spans="2:4">
      <c r="B3" s="73"/>
      <c r="C3" s="12" t="s">
        <v>232</v>
      </c>
      <c r="D3" s="9" t="s">
        <v>54</v>
      </c>
    </row>
    <row r="4" spans="2:4">
      <c r="B4" s="229">
        <v>33025</v>
      </c>
      <c r="C4" s="13">
        <f>841.890255949708/(1000)</f>
        <v>0.84189025594970801</v>
      </c>
      <c r="D4" s="85">
        <f>795.01050740907/(1000)</f>
        <v>0.79501050740906998</v>
      </c>
    </row>
    <row r="5" spans="2:4">
      <c r="B5" s="229">
        <v>33390</v>
      </c>
      <c r="C5" s="13">
        <f>821.305802047782/(1000)</f>
        <v>0.82130580204778203</v>
      </c>
      <c r="D5" s="85">
        <f>792.105460750853/(1000)</f>
        <v>0.79210546075085297</v>
      </c>
    </row>
    <row r="6" spans="2:4">
      <c r="B6" s="229">
        <v>33756</v>
      </c>
      <c r="C6" s="13">
        <f>846.445226130653/(1000)</f>
        <v>0.84644522613065309</v>
      </c>
      <c r="D6" s="85">
        <f>802.000502512563/(1000)</f>
        <v>0.80200050251256305</v>
      </c>
    </row>
    <row r="7" spans="2:4">
      <c r="B7" s="229">
        <v>34121</v>
      </c>
      <c r="C7" s="13">
        <f>867.118110236221/(1000)</f>
        <v>0.86711811023622098</v>
      </c>
      <c r="D7" s="85">
        <f>830.494488188976/(1000)</f>
        <v>0.83049448818897598</v>
      </c>
    </row>
    <row r="8" spans="2:4">
      <c r="B8" s="229">
        <v>34486</v>
      </c>
      <c r="C8" s="13">
        <f>960.903540903541/(1000)</f>
        <v>0.96090354090354102</v>
      </c>
      <c r="D8" s="85">
        <f>865.165811965812/(1000)</f>
        <v>0.8651658119658121</v>
      </c>
    </row>
    <row r="9" spans="2:4">
      <c r="B9" s="229">
        <v>34851</v>
      </c>
      <c r="C9" s="13">
        <f>966.671451104101/(1000)</f>
        <v>0.96667145110410102</v>
      </c>
      <c r="D9" s="85">
        <f>887.581703470032/(1000)</f>
        <v>0.88758170347003207</v>
      </c>
    </row>
    <row r="10" spans="2:4">
      <c r="B10" s="229">
        <v>35217</v>
      </c>
      <c r="C10" s="13">
        <f>958.315733736763/(1000)</f>
        <v>0.95831573373676304</v>
      </c>
      <c r="D10" s="85">
        <f>884.095007564297/(1000)</f>
        <v>0.88409500756429704</v>
      </c>
    </row>
    <row r="11" spans="2:4">
      <c r="B11" s="229">
        <v>35582</v>
      </c>
      <c r="C11" s="13">
        <f>1132.4/(1000)</f>
        <v>1.1324000000000001</v>
      </c>
      <c r="D11" s="85">
        <f>899.872340425532/(1000)</f>
        <v>0.89987234042553199</v>
      </c>
    </row>
    <row r="12" spans="2:4">
      <c r="B12" s="229">
        <v>35947</v>
      </c>
      <c r="C12" s="13">
        <f>1210.63061986557/(1000)</f>
        <v>1.2106306198655701</v>
      </c>
      <c r="D12" s="85">
        <f>941.619566840926/(1000)</f>
        <v>0.94161956684092607</v>
      </c>
    </row>
    <row r="13" spans="2:4">
      <c r="B13" s="229">
        <v>36312</v>
      </c>
      <c r="C13" s="13">
        <f>1330.1092920354/(1000)</f>
        <v>1.3301092920353998</v>
      </c>
      <c r="D13" s="85">
        <f>998.021238938053/(1000)</f>
        <v>0.99802123893805295</v>
      </c>
    </row>
    <row r="14" spans="2:4">
      <c r="B14" s="229">
        <v>36678</v>
      </c>
      <c r="C14" s="13">
        <f>1483.51890529348/(1000)</f>
        <v>1.4835189052934801</v>
      </c>
      <c r="D14" s="85">
        <f>1057.33871083904/(1000)</f>
        <v>1.05733871083904</v>
      </c>
    </row>
    <row r="15" spans="2:4">
      <c r="B15" s="229">
        <v>37043</v>
      </c>
      <c r="C15" s="13">
        <f>1528.70747282609/(1000)</f>
        <v>1.5287074728260901</v>
      </c>
      <c r="D15" s="85">
        <f>1140.97581521739/(1000)</f>
        <v>1.1409758152173899</v>
      </c>
    </row>
    <row r="16" spans="2:4">
      <c r="B16" s="229">
        <v>37408</v>
      </c>
      <c r="C16" s="13">
        <f>1859.26922060766/(1000)</f>
        <v>1.85926922060766</v>
      </c>
      <c r="D16" s="85">
        <f>1173.70303830912/(1000)</f>
        <v>1.17370303830912</v>
      </c>
    </row>
    <row r="17" spans="2:4">
      <c r="B17" s="229">
        <v>37773</v>
      </c>
      <c r="C17" s="13">
        <f>2212.80615581917/(1000)</f>
        <v>2.2128061558191696</v>
      </c>
      <c r="D17" s="85">
        <f>1243.90484129529/(1000)</f>
        <v>1.24390484129529</v>
      </c>
    </row>
    <row r="18" spans="2:4">
      <c r="B18" s="229">
        <v>38139</v>
      </c>
      <c r="C18" s="13">
        <f>2473.0647463995/(1000)</f>
        <v>2.4730647463994999</v>
      </c>
      <c r="D18" s="85">
        <f>1340.69567939887/(1000)</f>
        <v>1.34069567939887</v>
      </c>
    </row>
    <row r="19" spans="2:4">
      <c r="B19" s="229">
        <v>38504</v>
      </c>
      <c r="C19" s="13">
        <f>2574.83167227148/(1000)</f>
        <v>2.5748316722714799</v>
      </c>
      <c r="D19" s="85">
        <f>1425.01742586365/(1000)</f>
        <v>1.4250174258636501</v>
      </c>
    </row>
    <row r="20" spans="2:4">
      <c r="B20" s="229">
        <v>38869</v>
      </c>
      <c r="C20" s="13">
        <f>2807.58767772512/(1000)</f>
        <v>2.8075876777251203</v>
      </c>
      <c r="D20" s="85">
        <f>1479.62950236967/(1000)</f>
        <v>1.4796295023696699</v>
      </c>
    </row>
    <row r="21" spans="2:4">
      <c r="B21" s="229">
        <v>39234</v>
      </c>
      <c r="C21" s="13">
        <f>3120.88446490219/(1000)</f>
        <v>3.1208844649021898</v>
      </c>
      <c r="D21" s="85">
        <f>1539.00655926352/(1000)</f>
        <v>1.53900655926352</v>
      </c>
    </row>
    <row r="22" spans="2:4">
      <c r="B22" s="229">
        <v>39600</v>
      </c>
      <c r="C22" s="13">
        <f>3142.84007792931/(1000)</f>
        <v>3.1428400779293102</v>
      </c>
      <c r="D22" s="85">
        <f>1592.82081825772/(1000)</f>
        <v>1.5928208182577199</v>
      </c>
    </row>
    <row r="23" spans="2:4">
      <c r="B23" s="229">
        <v>39965</v>
      </c>
      <c r="C23" s="13">
        <f>2825.91384615385/(1000)</f>
        <v>2.82591384615385</v>
      </c>
      <c r="D23" s="85">
        <f>1621.95692307692/(1000)</f>
        <v>1.62195692307692</v>
      </c>
    </row>
    <row r="24" spans="2:4">
      <c r="B24" s="229">
        <v>40330</v>
      </c>
      <c r="C24" s="13">
        <f>3506.1660775521/(1000)</f>
        <v>3.5061660775521002</v>
      </c>
      <c r="D24" s="85">
        <f>1657.49564758639/(1000)</f>
        <v>1.65749564758639</v>
      </c>
    </row>
    <row r="25" spans="2:4">
      <c r="B25" s="229">
        <v>40695</v>
      </c>
      <c r="C25" s="13">
        <f>3375.39155794321/(1000)</f>
        <v>3.3753915579432099</v>
      </c>
      <c r="D25" s="85">
        <f>1674.50805832694/(1000)</f>
        <v>1.6745080583269401</v>
      </c>
    </row>
    <row r="26" spans="2:4">
      <c r="B26" s="229">
        <v>41061</v>
      </c>
      <c r="C26" s="13">
        <f>3142.89362340585/(1000)</f>
        <v>3.14289362340585</v>
      </c>
      <c r="D26" s="85">
        <f>1685.24441110278/(1000)</f>
        <v>1.68524441110278</v>
      </c>
    </row>
    <row r="27" spans="2:4">
      <c r="B27" s="229">
        <v>41426</v>
      </c>
      <c r="C27" s="13">
        <f>3262.02777506112/(1000)</f>
        <v>3.26202777506112</v>
      </c>
      <c r="D27" s="85">
        <f>1710.13378973105/(1000)</f>
        <v>1.71013378973105</v>
      </c>
    </row>
    <row r="28" spans="2:4">
      <c r="B28" s="229">
        <v>41791</v>
      </c>
      <c r="C28" s="13">
        <f>3552.21937633897/(1000)</f>
        <v>3.5522193763389702</v>
      </c>
      <c r="D28" s="85">
        <f>1749.60828374197/(1000)</f>
        <v>1.74960828374197</v>
      </c>
    </row>
    <row r="29" spans="2:4">
      <c r="B29" s="229">
        <v>42156</v>
      </c>
      <c r="C29" s="13">
        <f>4032.41984554177/(1000)</f>
        <v>4.0324198455417699</v>
      </c>
      <c r="D29" s="85">
        <f>1812.07975661128/(1000)</f>
        <v>1.8120797566112798</v>
      </c>
    </row>
    <row r="30" spans="2:4" ht="14" thickBot="1">
      <c r="B30" s="241">
        <v>42522</v>
      </c>
      <c r="C30" s="14">
        <f>4180.5/(1000)</f>
        <v>4.1805000000000003</v>
      </c>
      <c r="D30" s="86">
        <f>1864.6/(1000)</f>
        <v>1.8645999999999998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Cover</vt:lpstr>
      <vt:lpstr>Permissions policy and license</vt:lpstr>
      <vt:lpstr>Figure 1.1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2.11 - Map data</vt:lpstr>
      <vt:lpstr>Figure 2.12</vt:lpstr>
      <vt:lpstr>Figure 2.13</vt:lpstr>
      <vt:lpstr>Figure 2.14</vt:lpstr>
      <vt:lpstr>Figure 2.15</vt:lpstr>
      <vt:lpstr>Figure 3.1</vt:lpstr>
      <vt:lpstr>Figure 3.2</vt:lpstr>
      <vt:lpstr>Figure 3.3</vt:lpstr>
      <vt:lpstr>Figure 3.4</vt:lpstr>
      <vt:lpstr>Figure 3.5</vt:lpstr>
      <vt:lpstr>Figure 3.6</vt:lpstr>
      <vt:lpstr>Figure 3.7</vt:lpstr>
      <vt:lpstr>Figure 3.8</vt:lpstr>
      <vt:lpstr>Figure 3.9</vt:lpstr>
      <vt:lpstr>Figure 3.10</vt:lpstr>
      <vt:lpstr>Figure 3.11</vt:lpstr>
      <vt:lpstr>Figure 3.12</vt:lpstr>
      <vt:lpstr>Figure 3.13</vt:lpstr>
      <vt:lpstr>Figure 3.14</vt:lpstr>
      <vt:lpstr>Figure 3.15</vt:lpstr>
      <vt:lpstr>Figure 3.16</vt:lpstr>
      <vt:lpstr>Figure 3.17</vt:lpstr>
      <vt:lpstr>Figure 3.18</vt:lpstr>
      <vt:lpstr>Figure 3.19</vt:lpstr>
      <vt:lpstr>Figure 3.20</vt:lpstr>
      <vt:lpstr>Figure 3.21</vt:lpstr>
      <vt:lpstr>Figure 3.22</vt:lpstr>
      <vt:lpstr>Figure 3.23</vt:lpstr>
      <vt:lpstr>Figure 3.24</vt:lpstr>
      <vt:lpstr>Figure 3.25</vt:lpstr>
      <vt:lpstr>Figure 4.1</vt:lpstr>
      <vt:lpstr>Figure 4.2</vt:lpstr>
      <vt:lpstr>Figure 4.3</vt:lpstr>
      <vt:lpstr>Figure 4.4</vt:lpstr>
      <vt:lpstr>Figure 4.5</vt:lpstr>
      <vt:lpstr>Figure 4.6</vt:lpstr>
      <vt:lpstr>Figure 4.7</vt:lpstr>
      <vt:lpstr>Figure 4.8</vt:lpstr>
      <vt:lpstr>Figure 4.9</vt:lpstr>
      <vt:lpstr>Figure  4.10</vt:lpstr>
      <vt:lpstr>Figure 4.11</vt:lpstr>
      <vt:lpstr>Figure 4.12</vt:lpstr>
      <vt:lpstr>Figure 4.13</vt:lpstr>
      <vt:lpstr>Figure 5.1</vt:lpstr>
      <vt:lpstr>Figure 7.1</vt:lpstr>
      <vt:lpstr>Figure 7.2</vt:lpstr>
      <vt:lpstr>Figure 7.3</vt:lpstr>
      <vt:lpstr>Figure 8.1</vt:lpstr>
    </vt:vector>
  </TitlesOfParts>
  <Company>The University of Melbourne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Trent Wiltshire</dc:creator>
  <cp:lastModifiedBy>Andrew McDonald</cp:lastModifiedBy>
  <cp:lastPrinted>2018-02-27T06:00:52Z</cp:lastPrinted>
  <dcterms:created xsi:type="dcterms:W3CDTF">2014-10-20T02:58:57Z</dcterms:created>
  <dcterms:modified xsi:type="dcterms:W3CDTF">2018-03-04T07:22:38Z</dcterms:modified>
</cp:coreProperties>
</file>